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60" windowHeight="14895" tabRatio="643" activeTab="0"/>
  </bookViews>
  <sheets>
    <sheet name="제분과종합" sheetId="1" r:id="rId1"/>
    <sheet name="해설단" sheetId="2" r:id="rId2"/>
    <sheet name="제대회" sheetId="3" r:id="rId3"/>
    <sheet name="성가대" sheetId="4" r:id="rId4"/>
    <sheet name="교육분과" sheetId="5" r:id="rId5"/>
    <sheet name="선교분과" sheetId="6" r:id="rId6"/>
    <sheet name="청소년분과" sheetId="7" r:id="rId7"/>
    <sheet name="＃초등부(수정)" sheetId="8" r:id="rId8"/>
    <sheet name="＃중고등부(수정)" sheetId="9" r:id="rId9"/>
    <sheet name="청년회" sheetId="10" r:id="rId10"/>
    <sheet name="성소분과" sheetId="11" r:id="rId11"/>
  </sheets>
  <definedNames/>
  <calcPr fullCalcOnLoad="1"/>
</workbook>
</file>

<file path=xl/sharedStrings.xml><?xml version="1.0" encoding="utf-8"?>
<sst xmlns="http://schemas.openxmlformats.org/spreadsheetml/2006/main" count="479" uniqueCount="326">
  <si>
    <t>일정</t>
  </si>
  <si>
    <t>사업명</t>
  </si>
  <si>
    <t>본당</t>
  </si>
  <si>
    <t>자체</t>
  </si>
  <si>
    <t>계</t>
  </si>
  <si>
    <t>비고</t>
  </si>
  <si>
    <t>소요예산(천원)</t>
  </si>
  <si>
    <t>주요내용</t>
  </si>
  <si>
    <t>산출근거</t>
  </si>
  <si>
    <t>1월</t>
  </si>
  <si>
    <t>2 ~ 3월</t>
  </si>
  <si>
    <t>4월</t>
  </si>
  <si>
    <t>5월</t>
  </si>
  <si>
    <t>6 ~ 7월</t>
  </si>
  <si>
    <t>8월</t>
  </si>
  <si>
    <t>11 ~ 12월</t>
  </si>
  <si>
    <t>12월</t>
  </si>
  <si>
    <t>연중 성가 연습</t>
  </si>
  <si>
    <t>성주간 부활 성가 연습</t>
  </si>
  <si>
    <t>부활대축일</t>
  </si>
  <si>
    <t>성모의 밤 연습</t>
  </si>
  <si>
    <t>성가대 야유회</t>
  </si>
  <si>
    <t>성모승천대축일 연습</t>
  </si>
  <si>
    <t>성지 순례</t>
  </si>
  <si>
    <t>부활회식비</t>
  </si>
  <si>
    <t>성탄회식비</t>
  </si>
  <si>
    <t>15,000(원) * 24명(반주, 지휘자 포함)</t>
  </si>
  <si>
    <t>15,000(원)*24명=360,000(원)</t>
  </si>
  <si>
    <t>합계</t>
  </si>
  <si>
    <t>(2009)년도 제분과위원회 사업계획</t>
  </si>
  <si>
    <t>일정</t>
  </si>
  <si>
    <t>주요내용</t>
  </si>
  <si>
    <t>산출근거</t>
  </si>
  <si>
    <t>합계</t>
  </si>
  <si>
    <t>연 중</t>
  </si>
  <si>
    <t>○ 미사해설 및 독서</t>
  </si>
  <si>
    <t>○ 전례복 세탁</t>
  </si>
  <si>
    <t>○ 해설단원을 위한 미사 봉헌</t>
  </si>
  <si>
    <t>○ 해설단(해설, 독서자) 피정</t>
  </si>
  <si>
    <t>○ 본당의 날 미사 전례</t>
  </si>
  <si>
    <t>○ 해설단 송년모임</t>
  </si>
  <si>
    <t>-미사예물 : 30,000원</t>
  </si>
  <si>
    <t>○ 해설단 월례회의 
 -매월 셋째 일요일 교중미사후</t>
  </si>
  <si>
    <t>○ 세례식 예절연습 및 전례
 ※ 선교분과 지원</t>
  </si>
  <si>
    <t>(2009)년도 제분과위원회 사업계획</t>
  </si>
  <si>
    <t>주요내용</t>
  </si>
  <si>
    <t>산출근거</t>
  </si>
  <si>
    <t>연중</t>
  </si>
  <si>
    <t>합계</t>
  </si>
  <si>
    <t>50 * 2,000 (다과)</t>
  </si>
  <si>
    <t>30,000 * 4명</t>
  </si>
  <si>
    <t>50,000/월 * 12개월</t>
  </si>
  <si>
    <t>30,000/월 * 12개월</t>
  </si>
  <si>
    <t>주일학교 등록</t>
  </si>
  <si>
    <t>입학미사</t>
  </si>
  <si>
    <t>환영식</t>
  </si>
  <si>
    <t>봉사를 통한 체험활동</t>
  </si>
  <si>
    <t>교사 피정</t>
  </si>
  <si>
    <t>피정</t>
  </si>
  <si>
    <t>하느님 안에서 나를 돌아보기</t>
  </si>
  <si>
    <t>교리</t>
  </si>
  <si>
    <t>복음나누기,영상물보기,동아리활동 (사진, 스윙댄스, 기타)</t>
  </si>
  <si>
    <t>월 교육비</t>
  </si>
  <si>
    <t>활동비</t>
  </si>
  <si>
    <t>예비비</t>
  </si>
  <si>
    <t>1-2월</t>
  </si>
  <si>
    <t>3월</t>
  </si>
  <si>
    <t>3~12월</t>
  </si>
  <si>
    <t>1~12월</t>
  </si>
  <si>
    <t>(청소년)분과 … (중고등부 주일학교)</t>
  </si>
  <si>
    <t xml:space="preserve"> </t>
  </si>
  <si>
    <t>사업명</t>
  </si>
  <si>
    <t>5,000*10명</t>
  </si>
  <si>
    <t>70,000*30명</t>
  </si>
  <si>
    <t>5,000*30명</t>
  </si>
  <si>
    <t>5,000*80명</t>
  </si>
  <si>
    <t>졸업생 선물비</t>
  </si>
  <si>
    <t>교리와 예식</t>
  </si>
  <si>
    <t>선물비</t>
  </si>
  <si>
    <t>졸업미사(6학년)</t>
  </si>
  <si>
    <t>소공동체 활동비</t>
  </si>
  <si>
    <t>1월-2월</t>
  </si>
  <si>
    <t>주일학교 등록
첫영성체 접수</t>
  </si>
  <si>
    <t>3월-9월</t>
  </si>
  <si>
    <t>첫영성체</t>
  </si>
  <si>
    <t>7월</t>
  </si>
  <si>
    <t>12월</t>
  </si>
  <si>
    <t>1~12월</t>
  </si>
  <si>
    <t>(청소년)분과 … (초등부 주일학교)</t>
  </si>
  <si>
    <t>단체</t>
  </si>
  <si>
    <t>분과</t>
  </si>
  <si>
    <t>1)전례분과</t>
  </si>
  <si>
    <t>(1)해설단</t>
  </si>
  <si>
    <t>(2)제대회</t>
  </si>
  <si>
    <t>(3)성가대</t>
  </si>
  <si>
    <t>(4)부부복사단</t>
  </si>
  <si>
    <t>(5)요한복사단</t>
  </si>
  <si>
    <t>(1)초등부 주일학교 교사회</t>
  </si>
  <si>
    <t>(2)중고등부 주일학교 교사회</t>
  </si>
  <si>
    <t>(3)자모회</t>
  </si>
  <si>
    <t>(1)청년회</t>
  </si>
  <si>
    <t>(1)청소년복사단</t>
  </si>
  <si>
    <t>제분과 전체</t>
  </si>
  <si>
    <t>합계</t>
  </si>
  <si>
    <t>년도</t>
  </si>
  <si>
    <t>제분과 종합</t>
  </si>
  <si>
    <t>일정</t>
  </si>
  <si>
    <t>사업명</t>
  </si>
  <si>
    <t>주요내용</t>
  </si>
  <si>
    <t>소요예산(천원)</t>
  </si>
  <si>
    <t>산출근거</t>
  </si>
  <si>
    <t>비고</t>
  </si>
  <si>
    <t>본당</t>
  </si>
  <si>
    <t>자체</t>
  </si>
  <si>
    <t>계</t>
  </si>
  <si>
    <t>합계</t>
  </si>
  <si>
    <t>1월</t>
  </si>
  <si>
    <t>여름봉사활동</t>
  </si>
  <si>
    <t>*자체:(참가비)30,000*30명=900,000 (주일학교등록비)5,000*30명=150,000
*본당:(참가비)30,000*30명=900,000 (차량비)300,000*1대=300,000</t>
  </si>
  <si>
    <t>*자체:(참가비) 20,000*30명=600,000
*본당:(교통 및 간식) 15,000*30명
       =450,000</t>
  </si>
  <si>
    <t>1월</t>
  </si>
  <si>
    <t>교사피정</t>
  </si>
  <si>
    <t xml:space="preserve"> </t>
  </si>
  <si>
    <t>30,000*6명</t>
  </si>
  <si>
    <t>여름가족피정</t>
  </si>
  <si>
    <t>본당행사</t>
  </si>
  <si>
    <t>삼왕래조</t>
  </si>
  <si>
    <t>방문 선물</t>
  </si>
  <si>
    <t xml:space="preserve"> </t>
  </si>
  <si>
    <t>(2010)년도 제분과위원회 사업계획</t>
  </si>
  <si>
    <t>.수강료:20,000원×2회×20명=800,000원
.교재비:6,000원×2권×20명=240,000원</t>
  </si>
  <si>
    <t>상반기</t>
  </si>
  <si>
    <t xml:space="preserve">○ 신자 재교육
 </t>
  </si>
  <si>
    <r>
      <t>○</t>
    </r>
    <r>
      <rPr>
        <sz val="11"/>
        <color indexed="8"/>
        <rFont val="굴림"/>
        <family val="3"/>
      </rPr>
      <t xml:space="preserve"> '</t>
    </r>
    <r>
      <rPr>
        <sz val="11"/>
        <color indexed="8"/>
        <rFont val="돋움"/>
        <family val="3"/>
      </rPr>
      <t>여정</t>
    </r>
    <r>
      <rPr>
        <sz val="11"/>
        <color indexed="8"/>
        <rFont val="굴림"/>
        <family val="3"/>
      </rPr>
      <t>'</t>
    </r>
    <r>
      <rPr>
        <sz val="11"/>
        <color indexed="8"/>
        <rFont val="굴림"/>
        <family val="3"/>
      </rPr>
      <t xml:space="preserve"> </t>
    </r>
    <r>
      <rPr>
        <sz val="11"/>
        <color indexed="8"/>
        <rFont val="돋움"/>
        <family val="3"/>
      </rPr>
      <t>성경공부</t>
    </r>
    <r>
      <rPr>
        <sz val="11"/>
        <color indexed="8"/>
        <rFont val="굴림"/>
        <family val="3"/>
      </rPr>
      <t xml:space="preserve">
 </t>
    </r>
  </si>
  <si>
    <t>.외부강사료 : 100,000원×8인=800,000원
.내부강사 : 8명(무료)</t>
  </si>
  <si>
    <t>3월/</t>
  </si>
  <si>
    <t>○ 교육분과위원 교육</t>
  </si>
  <si>
    <t>.교육비 : 20,000원×2인=40,000원</t>
  </si>
  <si>
    <t>10월/ 9일</t>
  </si>
  <si>
    <t>○ 특강 : 19:30~21:00</t>
  </si>
  <si>
    <t xml:space="preserve"> - 주제 : 묵주기도의 영성</t>
  </si>
  <si>
    <t xml:space="preserve">.강사료 </t>
  </si>
  <si>
    <t>10월/</t>
  </si>
  <si>
    <t xml:space="preserve">○ 성경 잔치
</t>
  </si>
  <si>
    <t xml:space="preserve"> - 효명 중학교
 - 20명 참석</t>
  </si>
  <si>
    <t>.점심 등 : 10,000원×20인=200,000원</t>
  </si>
  <si>
    <t>12월/ 4,11일</t>
  </si>
  <si>
    <t>○ 대림 특강</t>
  </si>
  <si>
    <t xml:space="preserve"> - 19:30 ~ 21:00
 - 주제 : 예수성탄의 신비</t>
  </si>
  <si>
    <t>.강사료 : 100,000원×2인=200,000원</t>
  </si>
  <si>
    <t>(교육) 분과</t>
  </si>
  <si>
    <t xml:space="preserve"> - 상반기: 역사서
 - 하반기: 지혜서</t>
  </si>
  <si>
    <t xml:space="preserve">  - 3월 ~ 6월, 총 16회
  - 매주 교중미사 후 1시간
  - 강사 : 본당 및 외부 강사</t>
  </si>
  <si>
    <t xml:space="preserve"> - 대리구</t>
  </si>
  <si>
    <t>(2010)년도 제분과위원회 사업계획</t>
  </si>
  <si>
    <t>일정</t>
  </si>
  <si>
    <t>사업명</t>
  </si>
  <si>
    <t>주요내용</t>
  </si>
  <si>
    <t>소요예산(천원)</t>
  </si>
  <si>
    <t>산출근거</t>
  </si>
  <si>
    <t>비고</t>
  </si>
  <si>
    <t>본당</t>
  </si>
  <si>
    <t>자체</t>
  </si>
  <si>
    <t>계</t>
  </si>
  <si>
    <t>합계</t>
  </si>
  <si>
    <t>(선교) 분과</t>
  </si>
  <si>
    <t xml:space="preserve"> ○ 예비자 종합교리</t>
  </si>
  <si>
    <t xml:space="preserve"> ○ 신영세자 재교육 </t>
  </si>
  <si>
    <t>11월/
7일</t>
  </si>
  <si>
    <t>9월/
12일</t>
  </si>
  <si>
    <t>8월/
12일</t>
  </si>
  <si>
    <t>8월/
8일</t>
  </si>
  <si>
    <t>7월/
25일</t>
  </si>
  <si>
    <t>3월/
14일</t>
  </si>
  <si>
    <t>1월/
10일</t>
  </si>
  <si>
    <t>상반기</t>
  </si>
  <si>
    <t xml:space="preserve">○ 예비자 교리 봉사
</t>
  </si>
  <si>
    <t xml:space="preserve">  - 성모승천반 : 2/21 ~ 8/10
  - 예수부활반 : 10/10 ~ </t>
  </si>
  <si>
    <t xml:space="preserve">○ 신자 재교육
</t>
  </si>
  <si>
    <t xml:space="preserve">  - 3월 ~ 6월, 총 16회
  - 매주 교중미사 후 1시간
  - 강사 : 본당 및 외부 강사</t>
  </si>
  <si>
    <t xml:space="preserve">○ 예수 성탄반 재교육
</t>
  </si>
  <si>
    <t xml:space="preserve">  - 첫 고백 등</t>
  </si>
  <si>
    <t xml:space="preserve">○ 예비자 간담회
</t>
  </si>
  <si>
    <t xml:space="preserve">  - 성모승천반 30명
  - 교중미사 후</t>
  </si>
  <si>
    <t xml:space="preserve">○ 선교분과위원 교육
</t>
  </si>
  <si>
    <t xml:space="preserve">  - 대리구</t>
  </si>
  <si>
    <t xml:space="preserve">○ 성모승천반 성지순례
</t>
  </si>
  <si>
    <t xml:space="preserve">  - 남양 성지 
  - 40명(일반신자 포함)</t>
  </si>
  <si>
    <t xml:space="preserve"> ○ 세례식
</t>
  </si>
  <si>
    <t xml:space="preserve">  - 저녁 미사 중</t>
  </si>
  <si>
    <t xml:space="preserve"> ○ 예비자 간담회
</t>
  </si>
  <si>
    <t xml:space="preserve">  - 예수부활반 30명
  - 교중미사 후</t>
  </si>
  <si>
    <t xml:space="preserve"> - 차 및 음료 : 50,000원×2회=100,000원
 - 교재 : 3,500원×50권=175,000원</t>
  </si>
  <si>
    <t xml:space="preserve"> - 외부강사료 : 100,000원×8회=800,000원</t>
  </si>
  <si>
    <t xml:space="preserve">  - 차 및 음료 : 50,000원</t>
  </si>
  <si>
    <t xml:space="preserve"> - 교육비 : 20,000원×2인=40,000원</t>
  </si>
  <si>
    <t xml:space="preserve"> - 점심 및 간식 : 10,000원×40인=400,000원</t>
  </si>
  <si>
    <t xml:space="preserve"> - 초, 꽃 등 : 3,500원×30인=105,00원
 - 사진 등 : 10,000원×30인=300,000원</t>
  </si>
  <si>
    <t>(청소년) 분과</t>
  </si>
  <si>
    <t>1-2월</t>
  </si>
  <si>
    <t xml:space="preserve">8월 </t>
  </si>
  <si>
    <t>여름봉사활동</t>
  </si>
  <si>
    <t>피정</t>
  </si>
  <si>
    <t>5분 교리</t>
  </si>
  <si>
    <t>봉사를 통한 체험활동</t>
  </si>
  <si>
    <t>50 * 2,000 (다과)</t>
  </si>
  <si>
    <t>30,000 * 4명</t>
  </si>
  <si>
    <t>미사와 관련해서 신자가 꼭
알아야 할 내용</t>
  </si>
  <si>
    <t>(자체) 30,000 * 30명 (참가비)
          5,000 * 30명 (주일학교 등록비)
(본당)30,000 * 30명
        300,000 * 1대(차량비)</t>
  </si>
  <si>
    <t>(자체) 20,000 * 30명 (참가비)
(본당) 15,000 * 30명 (교통비 및 간식)</t>
  </si>
  <si>
    <t>주일학교 등록</t>
  </si>
  <si>
    <t>교사 피정</t>
  </si>
  <si>
    <t>1월~12월</t>
  </si>
  <si>
    <t>회비</t>
  </si>
  <si>
    <t>복사단 간식비 및 미사예물</t>
  </si>
  <si>
    <t>총회</t>
  </si>
  <si>
    <t>성소분과 자모회</t>
  </si>
  <si>
    <t>5월</t>
  </si>
  <si>
    <t>성소주일</t>
  </si>
  <si>
    <t>성소주일.신학교 주일방문</t>
  </si>
  <si>
    <t>8월</t>
  </si>
  <si>
    <t>여름캠프</t>
  </si>
  <si>
    <t>어농성지 방문</t>
  </si>
  <si>
    <t>12월</t>
  </si>
  <si>
    <t>복사단 식사</t>
  </si>
  <si>
    <t>15명*10000원</t>
  </si>
  <si>
    <t>15명*20000원</t>
  </si>
  <si>
    <t>15명*30000원</t>
  </si>
  <si>
    <t>(성소) 분과 … 청소년복사단</t>
  </si>
  <si>
    <t>(전례) 분과 … (제대회)</t>
  </si>
  <si>
    <t>제구,성작수건,</t>
  </si>
  <si>
    <t>대림,성탄 시기
(12~1월)</t>
  </si>
  <si>
    <t>대림초 구입</t>
  </si>
  <si>
    <t>젬마성물 찬조</t>
  </si>
  <si>
    <t>대림,성탄 꽃꽂이</t>
  </si>
  <si>
    <t>대림1~성탄</t>
  </si>
  <si>
    <t>자체 비용</t>
  </si>
  <si>
    <t>총회</t>
  </si>
  <si>
    <t>제대회 연차총회</t>
  </si>
  <si>
    <t>1식 10,000*10명=100,000원</t>
  </si>
  <si>
    <t>본당 지원</t>
  </si>
  <si>
    <t>2월</t>
  </si>
  <si>
    <t>제대초 구입</t>
  </si>
  <si>
    <t>제대초 2box(1*28개)</t>
  </si>
  <si>
    <t>120,000*2box=240,000원</t>
  </si>
  <si>
    <t>사순,부활시기
(3~5월)</t>
  </si>
  <si>
    <t>부활초 구입</t>
  </si>
  <si>
    <t>꽃꽂이</t>
  </si>
  <si>
    <t>제의수요일,성목요일</t>
  </si>
  <si>
    <t>수난감실,부활대축일</t>
  </si>
  <si>
    <t>부활시기 제대꽃꽂이</t>
  </si>
  <si>
    <t>6월</t>
  </si>
  <si>
    <t>제대 성지 순례</t>
  </si>
  <si>
    <t>장소,일자:미정</t>
  </si>
  <si>
    <t>연중</t>
  </si>
  <si>
    <t>제대 꽃꽂이</t>
  </si>
  <si>
    <t>축일,대축일,혼배</t>
  </si>
  <si>
    <t>제대 소모품</t>
  </si>
  <si>
    <t>,청소용품,잡비</t>
  </si>
  <si>
    <t>미사용품</t>
  </si>
  <si>
    <t>성체포,영대</t>
  </si>
  <si>
    <t>감사예물</t>
  </si>
  <si>
    <t>신부님 영명 축일,설,추석</t>
  </si>
  <si>
    <t>미사주</t>
  </si>
  <si>
    <t>미사주(4box)</t>
  </si>
  <si>
    <t>20,000*4box=80,000원</t>
  </si>
  <si>
    <t>미사 제병</t>
  </si>
  <si>
    <t>대제병 800장,소제병 4만장</t>
  </si>
  <si>
    <t>5월21일</t>
  </si>
  <si>
    <t>20,000(원)*20명
차량:4대*35,000(원)=140,000(원)
식대비 및 예비비: 260,000(원)</t>
  </si>
  <si>
    <t>10월17일</t>
  </si>
  <si>
    <t>(전례) 분과 … (성가대)</t>
  </si>
  <si>
    <t>20,000(원)*20명
교통비:4대*35,000(원)=140,000(원)
식대비 및 예비비: 260,000(원)</t>
  </si>
  <si>
    <t>예수성탄 대축일 성가연습</t>
  </si>
  <si>
    <t>예수성탄 대축일</t>
  </si>
  <si>
    <t>(전례) 분과 … (해설단)</t>
  </si>
  <si>
    <t>-세탁비 : 24,000원×6회</t>
  </si>
  <si>
    <t>4월17일</t>
  </si>
  <si>
    <t>5월21일</t>
  </si>
  <si>
    <t>-교육비: 20,000원×25인</t>
  </si>
  <si>
    <t>10월16일</t>
  </si>
  <si>
    <t>11월</t>
  </si>
  <si>
    <t>12월26일</t>
  </si>
  <si>
    <t>-식 대: 10,000원×25인</t>
  </si>
  <si>
    <t>2)교육분과</t>
  </si>
  <si>
    <t>4)청소년분과</t>
  </si>
  <si>
    <t>5)청년분과</t>
  </si>
  <si>
    <t>6)성소분과</t>
  </si>
  <si>
    <t>7)사회복지분과</t>
  </si>
  <si>
    <t>↑</t>
  </si>
  <si>
    <t>3)선교분과</t>
  </si>
  <si>
    <t>교육&amp;선교통합</t>
  </si>
  <si>
    <t>교육&amp;선교분리</t>
  </si>
  <si>
    <t>(청년) 분과</t>
  </si>
  <si>
    <t>2월21일</t>
  </si>
  <si>
    <t>6월중</t>
  </si>
  <si>
    <t>8월중</t>
  </si>
  <si>
    <t>9월중</t>
  </si>
  <si>
    <t>신입회원 환영회</t>
  </si>
  <si>
    <t>-장소: 본당 강당</t>
  </si>
  <si>
    <t>*본당: 간식비: 70,000원, 예비비:30,000원
*자체: 50,000원</t>
  </si>
  <si>
    <t>사순절 기간</t>
  </si>
  <si>
    <t>하루 또는
1박2일</t>
  </si>
  <si>
    <t>*본당: 교통비:20,000*3대
*자체: 참가비: 30,000*10명</t>
  </si>
  <si>
    <t>*본당: 
  재료비: 500,000원
  간식비: 20,000원
  예비비: 10,000원</t>
  </si>
  <si>
    <t>2월21일
~3월21일</t>
  </si>
  <si>
    <t>사순절 십자가의 길</t>
  </si>
  <si>
    <t>-주일 저녁미사 후 성당</t>
  </si>
  <si>
    <t>-장소: 미정</t>
  </si>
  <si>
    <t>초 판매</t>
  </si>
  <si>
    <t>성지 순례</t>
  </si>
  <si>
    <t>-장소 : 미정</t>
  </si>
  <si>
    <t>군인성탄선물보내기</t>
  </si>
  <si>
    <t>*본당: 교통비:20,000*3대
*자체: 참가비(식비포함): 15,000*10명</t>
  </si>
  <si>
    <t>*본당: 15,000*20명</t>
  </si>
  <si>
    <r>
      <t>2009</t>
    </r>
    <r>
      <rPr>
        <sz val="11"/>
        <color indexed="55"/>
        <rFont val="굴림"/>
        <family val="3"/>
      </rPr>
      <t>년</t>
    </r>
  </si>
  <si>
    <r>
      <t>2008</t>
    </r>
    <r>
      <rPr>
        <sz val="11"/>
        <color indexed="55"/>
        <rFont val="굴림"/>
        <family val="3"/>
      </rPr>
      <t>년</t>
    </r>
  </si>
  <si>
    <r>
      <t>2010</t>
    </r>
    <r>
      <rPr>
        <b/>
        <sz val="11"/>
        <color indexed="12"/>
        <rFont val="굴림"/>
        <family val="3"/>
      </rPr>
      <t>년</t>
    </r>
  </si>
  <si>
    <r>
      <t>2008</t>
    </r>
    <r>
      <rPr>
        <sz val="11"/>
        <color indexed="55"/>
        <rFont val="굴림"/>
        <family val="3"/>
      </rPr>
      <t>년</t>
    </r>
  </si>
  <si>
    <r>
      <t>2010</t>
    </r>
    <r>
      <rPr>
        <b/>
        <sz val="11"/>
        <color indexed="12"/>
        <rFont val="굴림"/>
        <family val="3"/>
      </rPr>
      <t>년</t>
    </r>
  </si>
  <si>
    <r>
      <t>2010</t>
    </r>
    <r>
      <rPr>
        <b/>
        <sz val="11"/>
        <color indexed="8"/>
        <rFont val="굴림"/>
        <family val="3"/>
      </rPr>
      <t>년</t>
    </r>
  </si>
  <si>
    <r>
      <t>2008</t>
    </r>
    <r>
      <rPr>
        <sz val="11"/>
        <color indexed="55"/>
        <rFont val="굴림"/>
        <family val="3"/>
      </rPr>
      <t>년</t>
    </r>
  </si>
  <si>
    <r>
      <t>2010</t>
    </r>
    <r>
      <rPr>
        <b/>
        <sz val="11"/>
        <color indexed="8"/>
        <rFont val="굴림"/>
        <family val="3"/>
      </rPr>
      <t>년</t>
    </r>
  </si>
  <si>
    <r>
      <t>2008</t>
    </r>
    <r>
      <rPr>
        <sz val="12"/>
        <color indexed="55"/>
        <rFont val="굴림"/>
        <family val="3"/>
      </rPr>
      <t>년</t>
    </r>
  </si>
  <si>
    <r>
      <t>2009</t>
    </r>
    <r>
      <rPr>
        <sz val="12"/>
        <color indexed="55"/>
        <rFont val="굴림"/>
        <family val="3"/>
      </rPr>
      <t>년</t>
    </r>
  </si>
  <si>
    <r>
      <t>2010</t>
    </r>
    <r>
      <rPr>
        <b/>
        <sz val="12"/>
        <color indexed="12"/>
        <rFont val="굴림"/>
        <family val="3"/>
      </rPr>
      <t>년</t>
    </r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</si>
</sst>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mm&quot;월&quot;\ dd&quot;일&quot;"/>
    <numFmt numFmtId="182" formatCode="[$-412]yyyy&quot;년&quot;\ m&quot;월&quot;\ d&quot;일&quot;\ dddd"/>
    <numFmt numFmtId="183" formatCode="m&quot;/&quot;d;@"/>
  </numFmts>
  <fonts count="41">
    <font>
      <sz val="11"/>
      <name val="돋움"/>
      <family val="3"/>
    </font>
    <font>
      <sz val="8"/>
      <name val="돋움"/>
      <family val="3"/>
    </font>
    <font>
      <sz val="11"/>
      <name val="휴먼엑스포"/>
      <family val="1"/>
    </font>
    <font>
      <b/>
      <sz val="11"/>
      <name val="휴먼엑스포"/>
      <family val="1"/>
    </font>
    <font>
      <b/>
      <sz val="14"/>
      <color indexed="12"/>
      <name val="휴먼엑스포"/>
      <family val="1"/>
    </font>
    <font>
      <b/>
      <sz val="20"/>
      <name val="휴먼엑스포"/>
      <family val="1"/>
    </font>
    <font>
      <b/>
      <sz val="20"/>
      <name val="돋움"/>
      <family val="3"/>
    </font>
    <font>
      <sz val="11"/>
      <color indexed="8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0"/>
      <color indexed="8"/>
      <name val="바탕"/>
      <family val="1"/>
    </font>
    <font>
      <b/>
      <sz val="11"/>
      <color indexed="8"/>
      <name val="굴림"/>
      <family val="3"/>
    </font>
    <font>
      <sz val="11"/>
      <color indexed="63"/>
      <name val="굴림"/>
      <family val="3"/>
    </font>
    <font>
      <sz val="11"/>
      <color indexed="12"/>
      <name val="굴림"/>
      <family val="3"/>
    </font>
    <font>
      <sz val="10"/>
      <name val="돋움"/>
      <family val="3"/>
    </font>
    <font>
      <sz val="10"/>
      <name val="바탕"/>
      <family val="1"/>
    </font>
    <font>
      <sz val="10"/>
      <name val="굴림체"/>
      <family val="3"/>
    </font>
    <font>
      <sz val="10"/>
      <color indexed="12"/>
      <name val="바탕"/>
      <family val="1"/>
    </font>
    <font>
      <sz val="10"/>
      <color indexed="12"/>
      <name val="굴림"/>
      <family val="3"/>
    </font>
    <font>
      <b/>
      <sz val="12"/>
      <name val="휴먼엑스포"/>
      <family val="1"/>
    </font>
    <font>
      <sz val="12"/>
      <name val="휴먼엑스포"/>
      <family val="1"/>
    </font>
    <font>
      <b/>
      <sz val="12"/>
      <color indexed="12"/>
      <name val="휴먼엑스포"/>
      <family val="1"/>
    </font>
    <font>
      <sz val="12"/>
      <color indexed="8"/>
      <name val="휴먼엑스포"/>
      <family val="1"/>
    </font>
    <font>
      <sz val="11"/>
      <color indexed="55"/>
      <name val="굴림"/>
      <family val="3"/>
    </font>
    <font>
      <sz val="11"/>
      <color indexed="8"/>
      <name val="돋움"/>
      <family val="3"/>
    </font>
    <font>
      <sz val="8"/>
      <name val="굴림"/>
      <family val="3"/>
    </font>
    <font>
      <sz val="10"/>
      <name val="휴먼엑스포"/>
      <family val="1"/>
    </font>
    <font>
      <b/>
      <sz val="11"/>
      <color indexed="12"/>
      <name val="굴림"/>
      <family val="3"/>
    </font>
    <font>
      <sz val="13"/>
      <color indexed="8"/>
      <name val="맑은 고딕"/>
      <family val="3"/>
    </font>
    <font>
      <sz val="11"/>
      <color indexed="55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8.75"/>
      <name val="돋움"/>
      <family val="3"/>
    </font>
    <font>
      <sz val="9"/>
      <name val="굴림체"/>
      <family val="3"/>
    </font>
    <font>
      <sz val="12"/>
      <color indexed="55"/>
      <name val="Arial"/>
      <family val="2"/>
    </font>
    <font>
      <sz val="12"/>
      <color indexed="55"/>
      <name val="굴림"/>
      <family val="3"/>
    </font>
    <font>
      <b/>
      <sz val="12"/>
      <color indexed="55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굴림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>
        <color indexed="63"/>
      </left>
      <right>
        <color indexed="63"/>
      </right>
      <top style="thin">
        <color indexed="23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hair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9"/>
      </bottom>
    </border>
    <border>
      <left style="thin">
        <color indexed="23"/>
      </left>
      <right style="thin">
        <color indexed="2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hair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9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 diagonalUp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Up="1">
      <left style="thin">
        <color indexed="23"/>
      </left>
      <right style="thin">
        <color indexed="23"/>
      </right>
      <top>
        <color indexed="63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thin">
        <color indexed="23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80" fontId="8" fillId="0" borderId="3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80" fontId="8" fillId="0" borderId="6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80" fontId="8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3" fontId="7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183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/>
    </xf>
    <xf numFmtId="183" fontId="7" fillId="0" borderId="2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183" fontId="7" fillId="0" borderId="2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3" fontId="14" fillId="0" borderId="19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180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180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180" fontId="7" fillId="0" borderId="1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180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183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right" vertical="center" wrapText="1"/>
    </xf>
    <xf numFmtId="180" fontId="8" fillId="0" borderId="34" xfId="0" applyNumberFormat="1" applyFont="1" applyBorder="1" applyAlignment="1">
      <alignment horizontal="right" vertical="center"/>
    </xf>
    <xf numFmtId="180" fontId="7" fillId="0" borderId="34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8" fillId="0" borderId="1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8" fillId="0" borderId="1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 wrapText="1"/>
    </xf>
    <xf numFmtId="180" fontId="8" fillId="0" borderId="17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21" fillId="0" borderId="36" xfId="0" applyFont="1" applyBorder="1" applyAlignment="1">
      <alignment vertical="center"/>
    </xf>
    <xf numFmtId="0" fontId="20" fillId="0" borderId="37" xfId="0" applyNumberFormat="1" applyFont="1" applyFill="1" applyBorder="1" applyAlignment="1">
      <alignment vertical="center"/>
    </xf>
    <xf numFmtId="0" fontId="23" fillId="0" borderId="38" xfId="0" applyNumberFormat="1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10" fillId="0" borderId="6" xfId="0" applyFont="1" applyBorder="1" applyAlignment="1" quotePrefix="1">
      <alignment horizontal="left" vertical="center" wrapText="1"/>
    </xf>
    <xf numFmtId="0" fontId="10" fillId="0" borderId="9" xfId="0" applyFont="1" applyBorder="1" applyAlignment="1" quotePrefix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180" fontId="8" fillId="0" borderId="3" xfId="0" applyNumberFormat="1" applyFont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 wrapText="1"/>
    </xf>
    <xf numFmtId="180" fontId="8" fillId="0" borderId="6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80" fontId="7" fillId="0" borderId="41" xfId="0" applyNumberFormat="1" applyFont="1" applyBorder="1" applyAlignment="1">
      <alignment horizontal="right" vertical="center" wrapText="1"/>
    </xf>
    <xf numFmtId="0" fontId="20" fillId="0" borderId="42" xfId="0" applyNumberFormat="1" applyFont="1" applyFill="1" applyBorder="1" applyAlignment="1">
      <alignment vertical="center"/>
    </xf>
    <xf numFmtId="0" fontId="23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1" fillId="0" borderId="44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3" fillId="0" borderId="47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left" vertical="center" wrapText="1"/>
    </xf>
    <xf numFmtId="0" fontId="13" fillId="0" borderId="19" xfId="0" applyFont="1" applyBorder="1" applyAlignment="1" quotePrefix="1">
      <alignment horizontal="left" vertical="center" wrapText="1"/>
    </xf>
    <xf numFmtId="0" fontId="7" fillId="0" borderId="19" xfId="0" applyFont="1" applyBorder="1" applyAlignment="1" quotePrefix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3" fillId="0" borderId="40" xfId="0" applyNumberFormat="1" applyFont="1" applyBorder="1" applyAlignment="1">
      <alignment vertical="center" wrapText="1"/>
    </xf>
    <xf numFmtId="0" fontId="20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0" fillId="0" borderId="55" xfId="0" applyNumberFormat="1" applyFont="1" applyBorder="1" applyAlignment="1">
      <alignment horizontal="center" vertical="center"/>
    </xf>
    <xf numFmtId="0" fontId="23" fillId="0" borderId="56" xfId="0" applyNumberFormat="1" applyFont="1" applyBorder="1" applyAlignment="1">
      <alignment vertical="center" wrapText="1"/>
    </xf>
    <xf numFmtId="180" fontId="30" fillId="0" borderId="57" xfId="0" applyNumberFormat="1" applyFont="1" applyBorder="1" applyAlignment="1">
      <alignment horizontal="center" vertical="center" wrapText="1"/>
    </xf>
    <xf numFmtId="180" fontId="30" fillId="0" borderId="57" xfId="0" applyNumberFormat="1" applyFont="1" applyBorder="1" applyAlignment="1">
      <alignment horizontal="right" vertical="center" wrapText="1"/>
    </xf>
    <xf numFmtId="0" fontId="23" fillId="0" borderId="58" xfId="0" applyNumberFormat="1" applyFont="1" applyBorder="1" applyAlignment="1">
      <alignment vertical="center" wrapText="1"/>
    </xf>
    <xf numFmtId="0" fontId="23" fillId="0" borderId="59" xfId="0" applyNumberFormat="1" applyFont="1" applyBorder="1" applyAlignment="1">
      <alignment vertical="center" wrapText="1"/>
    </xf>
    <xf numFmtId="180" fontId="32" fillId="0" borderId="60" xfId="0" applyNumberFormat="1" applyFont="1" applyBorder="1" applyAlignment="1">
      <alignment horizontal="center" vertical="center" wrapText="1"/>
    </xf>
    <xf numFmtId="180" fontId="32" fillId="0" borderId="60" xfId="0" applyNumberFormat="1" applyFont="1" applyBorder="1" applyAlignment="1">
      <alignment horizontal="right" vertical="center" wrapText="1"/>
    </xf>
    <xf numFmtId="0" fontId="23" fillId="0" borderId="61" xfId="0" applyNumberFormat="1" applyFont="1" applyBorder="1" applyAlignment="1">
      <alignment vertical="center" wrapText="1"/>
    </xf>
    <xf numFmtId="0" fontId="23" fillId="0" borderId="62" xfId="0" applyNumberFormat="1" applyFont="1" applyBorder="1" applyAlignment="1">
      <alignment vertical="center" wrapText="1"/>
    </xf>
    <xf numFmtId="0" fontId="23" fillId="0" borderId="63" xfId="0" applyNumberFormat="1" applyFont="1" applyBorder="1" applyAlignment="1">
      <alignment vertical="center" wrapText="1"/>
    </xf>
    <xf numFmtId="180" fontId="33" fillId="0" borderId="60" xfId="0" applyNumberFormat="1" applyFont="1" applyBorder="1" applyAlignment="1">
      <alignment horizontal="center" vertical="center" wrapText="1"/>
    </xf>
    <xf numFmtId="180" fontId="33" fillId="0" borderId="60" xfId="0" applyNumberFormat="1" applyFont="1" applyBorder="1" applyAlignment="1">
      <alignment horizontal="right" vertical="center" wrapText="1"/>
    </xf>
    <xf numFmtId="180" fontId="31" fillId="0" borderId="60" xfId="0" applyNumberFormat="1" applyFont="1" applyBorder="1" applyAlignment="1">
      <alignment horizontal="right" vertical="center"/>
    </xf>
    <xf numFmtId="0" fontId="23" fillId="0" borderId="64" xfId="0" applyNumberFormat="1" applyFont="1" applyBorder="1" applyAlignment="1">
      <alignment vertical="center" wrapText="1"/>
    </xf>
    <xf numFmtId="180" fontId="30" fillId="0" borderId="65" xfId="0" applyNumberFormat="1" applyFont="1" applyBorder="1" applyAlignment="1">
      <alignment horizontal="center" vertical="center" wrapText="1"/>
    </xf>
    <xf numFmtId="180" fontId="30" fillId="0" borderId="65" xfId="0" applyNumberFormat="1" applyFont="1" applyBorder="1" applyAlignment="1">
      <alignment horizontal="right" vertical="center" wrapText="1"/>
    </xf>
    <xf numFmtId="180" fontId="33" fillId="0" borderId="66" xfId="0" applyNumberFormat="1" applyFont="1" applyBorder="1" applyAlignment="1">
      <alignment horizontal="center" vertical="center" wrapText="1"/>
    </xf>
    <xf numFmtId="180" fontId="33" fillId="0" borderId="66" xfId="0" applyNumberFormat="1" applyFont="1" applyBorder="1" applyAlignment="1">
      <alignment horizontal="right" vertical="center" wrapText="1"/>
    </xf>
    <xf numFmtId="0" fontId="21" fillId="0" borderId="61" xfId="0" applyNumberFormat="1" applyFont="1" applyBorder="1" applyAlignment="1">
      <alignment vertical="center"/>
    </xf>
    <xf numFmtId="180" fontId="30" fillId="0" borderId="66" xfId="0" applyNumberFormat="1" applyFont="1" applyBorder="1" applyAlignment="1">
      <alignment horizontal="center" vertical="center" wrapText="1"/>
    </xf>
    <xf numFmtId="180" fontId="30" fillId="0" borderId="66" xfId="0" applyNumberFormat="1" applyFont="1" applyBorder="1" applyAlignment="1">
      <alignment horizontal="right" vertical="center" wrapText="1"/>
    </xf>
    <xf numFmtId="0" fontId="21" fillId="0" borderId="62" xfId="0" applyNumberFormat="1" applyFont="1" applyBorder="1" applyAlignment="1">
      <alignment vertical="center"/>
    </xf>
    <xf numFmtId="180" fontId="30" fillId="0" borderId="57" xfId="0" applyNumberFormat="1" applyFont="1" applyBorder="1" applyAlignment="1">
      <alignment vertical="center" wrapText="1"/>
    </xf>
    <xf numFmtId="0" fontId="21" fillId="0" borderId="63" xfId="0" applyFont="1" applyBorder="1" applyAlignment="1">
      <alignment vertical="center"/>
    </xf>
    <xf numFmtId="180" fontId="30" fillId="0" borderId="57" xfId="0" applyNumberFormat="1" applyFont="1" applyBorder="1" applyAlignment="1">
      <alignment horizontal="right" vertical="center"/>
    </xf>
    <xf numFmtId="0" fontId="21" fillId="0" borderId="62" xfId="0" applyFont="1" applyBorder="1" applyAlignment="1">
      <alignment vertical="center"/>
    </xf>
    <xf numFmtId="0" fontId="21" fillId="0" borderId="63" xfId="0" applyNumberFormat="1" applyFont="1" applyBorder="1" applyAlignment="1">
      <alignment vertical="center"/>
    </xf>
    <xf numFmtId="0" fontId="23" fillId="0" borderId="67" xfId="0" applyNumberFormat="1" applyFont="1" applyBorder="1" applyAlignment="1">
      <alignment vertical="center" wrapText="1"/>
    </xf>
    <xf numFmtId="180" fontId="33" fillId="0" borderId="68" xfId="0" applyNumberFormat="1" applyFont="1" applyBorder="1" applyAlignment="1">
      <alignment horizontal="center" vertical="center" wrapText="1"/>
    </xf>
    <xf numFmtId="180" fontId="33" fillId="0" borderId="68" xfId="0" applyNumberFormat="1" applyFont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center"/>
    </xf>
    <xf numFmtId="0" fontId="20" fillId="0" borderId="71" xfId="0" applyNumberFormat="1" applyFont="1" applyFill="1" applyBorder="1" applyAlignment="1">
      <alignment vertical="center"/>
    </xf>
    <xf numFmtId="0" fontId="23" fillId="0" borderId="72" xfId="0" applyFont="1" applyBorder="1" applyAlignment="1">
      <alignment vertical="center" wrapText="1"/>
    </xf>
    <xf numFmtId="0" fontId="21" fillId="0" borderId="73" xfId="0" applyNumberFormat="1" applyFont="1" applyBorder="1" applyAlignment="1">
      <alignment vertical="center"/>
    </xf>
    <xf numFmtId="180" fontId="30" fillId="0" borderId="74" xfId="0" applyNumberFormat="1" applyFont="1" applyBorder="1" applyAlignment="1">
      <alignment horizontal="center" vertical="center" wrapText="1"/>
    </xf>
    <xf numFmtId="180" fontId="30" fillId="0" borderId="74" xfId="0" applyNumberFormat="1" applyFont="1" applyBorder="1" applyAlignment="1">
      <alignment horizontal="right" vertical="center" wrapText="1"/>
    </xf>
    <xf numFmtId="0" fontId="23" fillId="0" borderId="75" xfId="0" applyFont="1" applyBorder="1" applyAlignment="1">
      <alignment vertical="center" wrapText="1"/>
    </xf>
    <xf numFmtId="0" fontId="23" fillId="0" borderId="76" xfId="0" applyNumberFormat="1" applyFont="1" applyBorder="1" applyAlignment="1">
      <alignment vertical="center" wrapText="1"/>
    </xf>
    <xf numFmtId="180" fontId="32" fillId="0" borderId="77" xfId="0" applyNumberFormat="1" applyFont="1" applyBorder="1" applyAlignment="1">
      <alignment horizontal="center" vertical="center" wrapText="1"/>
    </xf>
    <xf numFmtId="180" fontId="32" fillId="0" borderId="77" xfId="0" applyNumberFormat="1" applyFont="1" applyBorder="1" applyAlignment="1">
      <alignment horizontal="right" vertical="center" wrapText="1"/>
    </xf>
    <xf numFmtId="0" fontId="23" fillId="0" borderId="73" xfId="0" applyNumberFormat="1" applyFont="1" applyBorder="1" applyAlignment="1">
      <alignment vertical="center" wrapText="1"/>
    </xf>
    <xf numFmtId="180" fontId="30" fillId="0" borderId="78" xfId="0" applyNumberFormat="1" applyFont="1" applyBorder="1" applyAlignment="1">
      <alignment horizontal="center" vertical="center" wrapText="1"/>
    </xf>
    <xf numFmtId="180" fontId="30" fillId="0" borderId="78" xfId="0" applyNumberFormat="1" applyFont="1" applyBorder="1" applyAlignment="1">
      <alignment vertical="center"/>
    </xf>
    <xf numFmtId="180" fontId="30" fillId="0" borderId="78" xfId="0" applyNumberFormat="1" applyFont="1" applyBorder="1" applyAlignment="1">
      <alignment vertical="center" wrapText="1"/>
    </xf>
    <xf numFmtId="0" fontId="21" fillId="0" borderId="76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180" fontId="33" fillId="0" borderId="77" xfId="0" applyNumberFormat="1" applyFont="1" applyBorder="1" applyAlignment="1">
      <alignment horizontal="center" vertical="center" wrapText="1"/>
    </xf>
    <xf numFmtId="180" fontId="31" fillId="0" borderId="77" xfId="0" applyNumberFormat="1" applyFont="1" applyBorder="1" applyAlignment="1">
      <alignment horizontal="right" vertical="center"/>
    </xf>
    <xf numFmtId="0" fontId="21" fillId="0" borderId="72" xfId="0" applyFont="1" applyBorder="1" applyAlignment="1">
      <alignment vertical="center"/>
    </xf>
    <xf numFmtId="180" fontId="30" fillId="0" borderId="78" xfId="0" applyNumberFormat="1" applyFont="1" applyBorder="1" applyAlignment="1">
      <alignment horizontal="right" vertical="center"/>
    </xf>
    <xf numFmtId="180" fontId="30" fillId="0" borderId="78" xfId="0" applyNumberFormat="1" applyFont="1" applyBorder="1" applyAlignment="1">
      <alignment horizontal="right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1" fillId="0" borderId="79" xfId="0" applyFont="1" applyBorder="1" applyAlignment="1">
      <alignment vertical="center"/>
    </xf>
    <xf numFmtId="0" fontId="21" fillId="0" borderId="81" xfId="0" applyFont="1" applyBorder="1" applyAlignment="1">
      <alignment horizontal="center" vertical="center"/>
    </xf>
    <xf numFmtId="180" fontId="36" fillId="0" borderId="82" xfId="0" applyNumberFormat="1" applyFont="1" applyFill="1" applyBorder="1" applyAlignment="1">
      <alignment horizontal="center" vertical="center" wrapText="1"/>
    </xf>
    <xf numFmtId="180" fontId="38" fillId="0" borderId="82" xfId="0" applyNumberFormat="1" applyFont="1" applyFill="1" applyBorder="1" applyAlignment="1">
      <alignment horizontal="right" vertical="center"/>
    </xf>
    <xf numFmtId="180" fontId="39" fillId="0" borderId="82" xfId="0" applyNumberFormat="1" applyFont="1" applyBorder="1" applyAlignment="1">
      <alignment horizontal="center" vertical="center" wrapText="1"/>
    </xf>
    <xf numFmtId="180" fontId="39" fillId="0" borderId="8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2"/>
          <c:w val="0.8637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제분과종합!$C$5</c:f>
              <c:strCache>
                <c:ptCount val="1"/>
                <c:pt idx="0">
                  <c:v>2008년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제분과종합!$D$4:$F$4</c:f>
              <c:strCache/>
            </c:strRef>
          </c:cat>
          <c:val>
            <c:numRef>
              <c:f>제분과종합!$D$5:$F$5</c:f>
              <c:numCache/>
            </c:numRef>
          </c:val>
          <c:shape val="box"/>
        </c:ser>
        <c:ser>
          <c:idx val="1"/>
          <c:order val="1"/>
          <c:tx>
            <c:strRef>
              <c:f>제분과종합!$C$6</c:f>
              <c:strCache>
                <c:ptCount val="1"/>
                <c:pt idx="0">
                  <c:v>2009년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제분과종합!$D$4:$F$4</c:f>
              <c:strCache/>
            </c:strRef>
          </c:cat>
          <c:val>
            <c:numRef>
              <c:f>제분과종합!$D$6:$F$6</c:f>
              <c:numCache/>
            </c:numRef>
          </c:val>
          <c:shape val="box"/>
        </c:ser>
        <c:ser>
          <c:idx val="2"/>
          <c:order val="2"/>
          <c:tx>
            <c:strRef>
              <c:f>제분과종합!$C$7</c:f>
              <c:strCache>
                <c:ptCount val="1"/>
                <c:pt idx="0">
                  <c:v>2010년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제분과종합!$D$4:$F$4</c:f>
              <c:strCache/>
            </c:strRef>
          </c:cat>
          <c:val>
            <c:numRef>
              <c:f>제분과종합!$D$7:$F$7</c:f>
              <c:numCache/>
            </c:numRef>
          </c:val>
          <c:shape val="box"/>
        </c:ser>
        <c:shape val="box"/>
        <c:axId val="38817149"/>
        <c:axId val="13810022"/>
      </c:bar3D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3810022"/>
        <c:crosses val="autoZero"/>
        <c:auto val="1"/>
        <c:lblOffset val="100"/>
        <c:noMultiLvlLbl val="0"/>
      </c:catAx>
      <c:valAx>
        <c:axId val="138100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65"/>
          <c:w val="0.14025"/>
          <c:h val="0.2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돋움"/>
              <a:ea typeface="돋움"/>
              <a:cs typeface="돋움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2</xdr:row>
      <xdr:rowOff>171450</xdr:rowOff>
    </xdr:from>
    <xdr:to>
      <xdr:col>14</xdr:col>
      <xdr:colOff>352425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8401050" y="790575"/>
        <a:ext cx="5248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2</xdr:row>
      <xdr:rowOff>209550</xdr:rowOff>
    </xdr:from>
    <xdr:ext cx="590550" cy="180975"/>
    <xdr:sp>
      <xdr:nvSpPr>
        <xdr:cNvPr id="2" name="TextBox 6"/>
        <xdr:cNvSpPr txBox="1">
          <a:spLocks noChangeArrowheads="1"/>
        </xdr:cNvSpPr>
      </xdr:nvSpPr>
      <xdr:spPr>
        <a:xfrm>
          <a:off x="8477250" y="82867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단위:천원</a:t>
          </a:r>
        </a:p>
      </xdr:txBody>
    </xdr:sp>
    <xdr:clientData/>
  </xdr:oneCellAnchor>
  <xdr:twoCellAnchor>
    <xdr:from>
      <xdr:col>8</xdr:col>
      <xdr:colOff>742950</xdr:colOff>
      <xdr:row>10</xdr:row>
      <xdr:rowOff>76200</xdr:rowOff>
    </xdr:from>
    <xdr:to>
      <xdr:col>9</xdr:col>
      <xdr:colOff>285750</xdr:colOff>
      <xdr:row>12</xdr:row>
      <xdr:rowOff>152400</xdr:rowOff>
    </xdr:to>
    <xdr:sp>
      <xdr:nvSpPr>
        <xdr:cNvPr id="3" name="Line 7"/>
        <xdr:cNvSpPr>
          <a:spLocks/>
        </xdr:cNvSpPr>
      </xdr:nvSpPr>
      <xdr:spPr>
        <a:xfrm>
          <a:off x="9467850" y="2562225"/>
          <a:ext cx="304800" cy="49530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180975</xdr:rowOff>
    </xdr:from>
    <xdr:to>
      <xdr:col>9</xdr:col>
      <xdr:colOff>552450</xdr:colOff>
      <xdr:row>13</xdr:row>
      <xdr:rowOff>133350</xdr:rowOff>
    </xdr:to>
    <xdr:sp>
      <xdr:nvSpPr>
        <xdr:cNvPr id="4" name="Line 8"/>
        <xdr:cNvSpPr>
          <a:spLocks/>
        </xdr:cNvSpPr>
      </xdr:nvSpPr>
      <xdr:spPr>
        <a:xfrm>
          <a:off x="9801225" y="3086100"/>
          <a:ext cx="238125" cy="16192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447675</xdr:colOff>
      <xdr:row>9</xdr:row>
      <xdr:rowOff>66675</xdr:rowOff>
    </xdr:from>
    <xdr:to>
      <xdr:col>10</xdr:col>
      <xdr:colOff>752475</xdr:colOff>
      <xdr:row>11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10696575" y="2343150"/>
          <a:ext cx="304800" cy="48577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752475</xdr:colOff>
      <xdr:row>11</xdr:row>
      <xdr:rowOff>142875</xdr:rowOff>
    </xdr:from>
    <xdr:to>
      <xdr:col>11</xdr:col>
      <xdr:colOff>266700</xdr:colOff>
      <xdr:row>12</xdr:row>
      <xdr:rowOff>190500</xdr:rowOff>
    </xdr:to>
    <xdr:sp>
      <xdr:nvSpPr>
        <xdr:cNvPr id="6" name="Line 10"/>
        <xdr:cNvSpPr>
          <a:spLocks/>
        </xdr:cNvSpPr>
      </xdr:nvSpPr>
      <xdr:spPr>
        <a:xfrm>
          <a:off x="11001375" y="2838450"/>
          <a:ext cx="276225" cy="25717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190500</xdr:colOff>
      <xdr:row>5</xdr:row>
      <xdr:rowOff>57150</xdr:rowOff>
    </xdr:from>
    <xdr:to>
      <xdr:col>12</xdr:col>
      <xdr:colOff>457200</xdr:colOff>
      <xdr:row>9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11963400" y="1419225"/>
          <a:ext cx="266700" cy="96202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466725</xdr:colOff>
      <xdr:row>9</xdr:row>
      <xdr:rowOff>114300</xdr:rowOff>
    </xdr:from>
    <xdr:to>
      <xdr:col>13</xdr:col>
      <xdr:colOff>0</xdr:colOff>
      <xdr:row>11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12239625" y="2390775"/>
          <a:ext cx="295275" cy="44767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1" sqref="A1:G1"/>
    </sheetView>
  </sheetViews>
  <sheetFormatPr defaultColWidth="8.88671875" defaultRowHeight="13.5"/>
  <cols>
    <col min="1" max="1" width="15.21484375" style="98" customWidth="1"/>
    <col min="2" max="2" width="25.10546875" style="100" customWidth="1"/>
    <col min="3" max="3" width="6.77734375" style="2" customWidth="1"/>
    <col min="4" max="6" width="10.3359375" style="1" customWidth="1"/>
    <col min="7" max="7" width="14.77734375" style="98" customWidth="1"/>
    <col min="8" max="16384" width="8.88671875" style="98" customWidth="1"/>
  </cols>
  <sheetData>
    <row r="1" spans="1:7" ht="33" customHeight="1">
      <c r="A1" s="202" t="s">
        <v>129</v>
      </c>
      <c r="B1" s="202"/>
      <c r="C1" s="202"/>
      <c r="D1" s="202"/>
      <c r="E1" s="202"/>
      <c r="F1" s="202"/>
      <c r="G1" s="202"/>
    </row>
    <row r="2" ht="15.75">
      <c r="A2" s="99" t="s">
        <v>105</v>
      </c>
    </row>
    <row r="3" spans="1:9" ht="19.5" customHeight="1">
      <c r="A3" s="217" t="s">
        <v>90</v>
      </c>
      <c r="B3" s="222" t="s">
        <v>89</v>
      </c>
      <c r="C3" s="223" t="s">
        <v>6</v>
      </c>
      <c r="D3" s="223"/>
      <c r="E3" s="223"/>
      <c r="F3" s="223"/>
      <c r="G3" s="217" t="s">
        <v>5</v>
      </c>
      <c r="H3" s="101"/>
      <c r="I3" s="101"/>
    </row>
    <row r="4" spans="1:9" ht="19.5" customHeight="1">
      <c r="A4" s="218"/>
      <c r="B4" s="224"/>
      <c r="C4" s="279" t="s">
        <v>104</v>
      </c>
      <c r="D4" s="278" t="s">
        <v>2</v>
      </c>
      <c r="E4" s="278" t="s">
        <v>3</v>
      </c>
      <c r="F4" s="278" t="s">
        <v>4</v>
      </c>
      <c r="G4" s="218"/>
      <c r="H4" s="101"/>
      <c r="I4" s="101"/>
    </row>
    <row r="5" spans="1:9" s="104" customFormat="1" ht="19.5" customHeight="1">
      <c r="A5" s="219" t="s">
        <v>102</v>
      </c>
      <c r="B5" s="177" t="s">
        <v>103</v>
      </c>
      <c r="C5" s="289" t="s">
        <v>323</v>
      </c>
      <c r="D5" s="290">
        <f>SUM(D8,D11,D14,D17,D20,D23,D26,D29,D32,D35,D38,D41,D44)</f>
        <v>23190</v>
      </c>
      <c r="E5" s="290">
        <f>SUM(E8,E11,E14,E17,E20,E23,E26,E29,E32,E35,E38,E41,E44)</f>
        <v>28272</v>
      </c>
      <c r="F5" s="290">
        <f>SUM(F8,F11,F14,F17,F20,F23,F26,F29,F32,F35,F38,F41,F44)</f>
        <v>51462</v>
      </c>
      <c r="G5" s="255"/>
      <c r="H5" s="103"/>
      <c r="I5" s="103"/>
    </row>
    <row r="6" spans="1:9" s="104" customFormat="1" ht="19.5" customHeight="1">
      <c r="A6" s="256"/>
      <c r="B6" s="257"/>
      <c r="C6" s="289" t="s">
        <v>324</v>
      </c>
      <c r="D6" s="290">
        <f aca="true" t="shared" si="0" ref="D6:F7">SUM(D9,D12,D15,D18,D21,D24,D27,D30,D33,D36,D39,D42,D45)</f>
        <v>10670</v>
      </c>
      <c r="E6" s="290">
        <f t="shared" si="0"/>
        <v>17120</v>
      </c>
      <c r="F6" s="290">
        <f t="shared" si="0"/>
        <v>27790</v>
      </c>
      <c r="G6" s="280"/>
      <c r="H6" s="103"/>
      <c r="I6" s="103"/>
    </row>
    <row r="7" spans="1:9" s="104" customFormat="1" ht="19.5" customHeight="1">
      <c r="A7" s="220"/>
      <c r="B7" s="163"/>
      <c r="C7" s="291" t="s">
        <v>325</v>
      </c>
      <c r="D7" s="292">
        <f>SUM(D10,D13,D16,D19,D22,D25,D28,D31,D34,D37,D40,D43,D46)</f>
        <v>7244</v>
      </c>
      <c r="E7" s="292">
        <f>SUM(E10,E13,E16,E19,E22,E25,E28,E31,E34,E37,E40,E43,E46)</f>
        <v>10350</v>
      </c>
      <c r="F7" s="292">
        <f>SUM(F10,F13,F16,F19,F22,F25,F28,F31,F34,F37,F40,F43,F46)</f>
        <v>17594</v>
      </c>
      <c r="G7" s="281"/>
      <c r="H7" s="103"/>
      <c r="I7" s="103"/>
    </row>
    <row r="8" spans="1:9" ht="16.5" customHeight="1">
      <c r="A8" s="165" t="s">
        <v>91</v>
      </c>
      <c r="B8" s="225" t="s">
        <v>92</v>
      </c>
      <c r="C8" s="226" t="s">
        <v>316</v>
      </c>
      <c r="D8" s="227">
        <v>460</v>
      </c>
      <c r="E8" s="227">
        <v>510</v>
      </c>
      <c r="F8" s="227">
        <f aca="true" t="shared" si="1" ref="F8:F16">SUM(D8:E8)</f>
        <v>970</v>
      </c>
      <c r="G8" s="282"/>
      <c r="H8" s="101"/>
      <c r="I8" s="101"/>
    </row>
    <row r="9" spans="1:9" ht="16.5" customHeight="1">
      <c r="A9" s="166"/>
      <c r="B9" s="228"/>
      <c r="C9" s="226" t="s">
        <v>315</v>
      </c>
      <c r="D9" s="227">
        <v>1040</v>
      </c>
      <c r="E9" s="227">
        <v>510</v>
      </c>
      <c r="F9" s="227">
        <f t="shared" si="1"/>
        <v>1550</v>
      </c>
      <c r="G9" s="283"/>
      <c r="H9" s="101"/>
      <c r="I9" s="101"/>
    </row>
    <row r="10" spans="1:9" ht="16.5" customHeight="1">
      <c r="A10" s="166"/>
      <c r="B10" s="229"/>
      <c r="C10" s="230" t="s">
        <v>317</v>
      </c>
      <c r="D10" s="231">
        <f>해설단!D14</f>
        <v>144</v>
      </c>
      <c r="E10" s="231">
        <f>해설단!E14</f>
        <v>810</v>
      </c>
      <c r="F10" s="231">
        <f t="shared" si="1"/>
        <v>954</v>
      </c>
      <c r="G10" s="283"/>
      <c r="H10" s="101"/>
      <c r="I10" s="101"/>
    </row>
    <row r="11" spans="1:9" ht="16.5" customHeight="1">
      <c r="A11" s="166"/>
      <c r="B11" s="232" t="s">
        <v>93</v>
      </c>
      <c r="C11" s="226" t="s">
        <v>318</v>
      </c>
      <c r="D11" s="227">
        <v>720</v>
      </c>
      <c r="E11" s="227">
        <v>3360</v>
      </c>
      <c r="F11" s="227">
        <f t="shared" si="1"/>
        <v>4080</v>
      </c>
      <c r="G11" s="283"/>
      <c r="H11" s="101"/>
      <c r="I11" s="101"/>
    </row>
    <row r="12" spans="1:9" ht="16.5" customHeight="1">
      <c r="A12" s="166"/>
      <c r="B12" s="233"/>
      <c r="C12" s="226" t="s">
        <v>315</v>
      </c>
      <c r="D12" s="227">
        <v>700</v>
      </c>
      <c r="E12" s="227">
        <v>3460</v>
      </c>
      <c r="F12" s="227">
        <v>4160</v>
      </c>
      <c r="G12" s="283"/>
      <c r="H12" s="101"/>
      <c r="I12" s="101"/>
    </row>
    <row r="13" spans="1:9" ht="16.5" customHeight="1">
      <c r="A13" s="166"/>
      <c r="B13" s="234"/>
      <c r="C13" s="230" t="s">
        <v>319</v>
      </c>
      <c r="D13" s="231">
        <f>제대회!D21</f>
        <v>500</v>
      </c>
      <c r="E13" s="231">
        <f>제대회!E21</f>
        <v>2750</v>
      </c>
      <c r="F13" s="231">
        <f t="shared" si="1"/>
        <v>3250</v>
      </c>
      <c r="G13" s="283"/>
      <c r="H13" s="101"/>
      <c r="I13" s="101"/>
    </row>
    <row r="14" spans="1:9" ht="16.5" customHeight="1">
      <c r="A14" s="221"/>
      <c r="B14" s="232" t="s">
        <v>94</v>
      </c>
      <c r="C14" s="226" t="s">
        <v>318</v>
      </c>
      <c r="D14" s="227">
        <v>3220</v>
      </c>
      <c r="E14" s="227">
        <v>3202</v>
      </c>
      <c r="F14" s="227">
        <f t="shared" si="1"/>
        <v>6422</v>
      </c>
      <c r="G14" s="283"/>
      <c r="H14" s="101"/>
      <c r="I14" s="101"/>
    </row>
    <row r="15" spans="1:7" ht="16.5" customHeight="1">
      <c r="A15" s="166"/>
      <c r="B15" s="233"/>
      <c r="C15" s="226" t="s">
        <v>315</v>
      </c>
      <c r="D15" s="227">
        <f>성가대!D15</f>
        <v>720</v>
      </c>
      <c r="E15" s="227">
        <v>720</v>
      </c>
      <c r="F15" s="227">
        <f t="shared" si="1"/>
        <v>1440</v>
      </c>
      <c r="G15" s="283"/>
    </row>
    <row r="16" spans="1:9" ht="16.5" customHeight="1">
      <c r="A16" s="221"/>
      <c r="B16" s="234"/>
      <c r="C16" s="230" t="s">
        <v>319</v>
      </c>
      <c r="D16" s="231">
        <f>성가대!D15</f>
        <v>720</v>
      </c>
      <c r="E16" s="231">
        <f>성가대!E15</f>
        <v>1600</v>
      </c>
      <c r="F16" s="231">
        <f t="shared" si="1"/>
        <v>2320</v>
      </c>
      <c r="G16" s="283"/>
      <c r="H16" s="101"/>
      <c r="I16" s="101"/>
    </row>
    <row r="17" spans="1:7" ht="16.5" customHeight="1">
      <c r="A17" s="166"/>
      <c r="B17" s="232" t="s">
        <v>95</v>
      </c>
      <c r="C17" s="226" t="s">
        <v>318</v>
      </c>
      <c r="D17" s="227">
        <v>0</v>
      </c>
      <c r="E17" s="227">
        <v>120</v>
      </c>
      <c r="F17" s="227">
        <f aca="true" t="shared" si="2" ref="F17:F25">SUM(D17:E17)</f>
        <v>120</v>
      </c>
      <c r="G17" s="283"/>
    </row>
    <row r="18" spans="1:9" ht="16.5" customHeight="1">
      <c r="A18" s="166"/>
      <c r="B18" s="233"/>
      <c r="C18" s="226" t="s">
        <v>315</v>
      </c>
      <c r="D18" s="227">
        <v>0</v>
      </c>
      <c r="E18" s="227">
        <v>0</v>
      </c>
      <c r="F18" s="227">
        <f t="shared" si="2"/>
        <v>0</v>
      </c>
      <c r="G18" s="283"/>
      <c r="H18" s="101"/>
      <c r="I18" s="101"/>
    </row>
    <row r="19" spans="1:7" ht="16.5" customHeight="1">
      <c r="A19" s="166"/>
      <c r="B19" s="234"/>
      <c r="C19" s="235" t="s">
        <v>320</v>
      </c>
      <c r="D19" s="236">
        <v>0</v>
      </c>
      <c r="E19" s="237">
        <v>0</v>
      </c>
      <c r="F19" s="236">
        <f t="shared" si="2"/>
        <v>0</v>
      </c>
      <c r="G19" s="283"/>
    </row>
    <row r="20" spans="1:9" ht="16.5" customHeight="1">
      <c r="A20" s="166"/>
      <c r="B20" s="238" t="s">
        <v>96</v>
      </c>
      <c r="C20" s="226" t="s">
        <v>321</v>
      </c>
      <c r="D20" s="227">
        <v>0</v>
      </c>
      <c r="E20" s="227">
        <v>100</v>
      </c>
      <c r="F20" s="227">
        <f t="shared" si="2"/>
        <v>100</v>
      </c>
      <c r="G20" s="283"/>
      <c r="H20" s="101"/>
      <c r="I20" s="101"/>
    </row>
    <row r="21" spans="1:9" ht="16.5" customHeight="1">
      <c r="A21" s="166"/>
      <c r="B21" s="228"/>
      <c r="C21" s="239" t="s">
        <v>315</v>
      </c>
      <c r="D21" s="240">
        <v>0</v>
      </c>
      <c r="E21" s="240">
        <v>0</v>
      </c>
      <c r="F21" s="240">
        <f t="shared" si="2"/>
        <v>0</v>
      </c>
      <c r="G21" s="283"/>
      <c r="H21" s="101"/>
      <c r="I21" s="101"/>
    </row>
    <row r="22" spans="1:9" ht="16.5" customHeight="1">
      <c r="A22" s="181"/>
      <c r="B22" s="229"/>
      <c r="C22" s="241" t="s">
        <v>322</v>
      </c>
      <c r="D22" s="242">
        <v>0</v>
      </c>
      <c r="E22" s="242">
        <v>0</v>
      </c>
      <c r="F22" s="242">
        <v>0</v>
      </c>
      <c r="G22" s="284"/>
      <c r="H22" s="101"/>
      <c r="I22" s="101"/>
    </row>
    <row r="23" spans="1:9" ht="16.5" customHeight="1">
      <c r="A23" s="258" t="s">
        <v>284</v>
      </c>
      <c r="B23" s="259" t="s">
        <v>70</v>
      </c>
      <c r="C23" s="260" t="s">
        <v>321</v>
      </c>
      <c r="D23" s="261">
        <v>1640</v>
      </c>
      <c r="E23" s="261">
        <v>3540</v>
      </c>
      <c r="F23" s="261">
        <f t="shared" si="2"/>
        <v>5180</v>
      </c>
      <c r="G23" s="285" t="s">
        <v>291</v>
      </c>
      <c r="H23" s="101"/>
      <c r="I23" s="101"/>
    </row>
    <row r="24" spans="1:7" ht="16.5" customHeight="1">
      <c r="A24" s="179"/>
      <c r="B24" s="246"/>
      <c r="C24" s="244" t="s">
        <v>315</v>
      </c>
      <c r="D24" s="245">
        <v>1890</v>
      </c>
      <c r="E24" s="245">
        <v>3680</v>
      </c>
      <c r="F24" s="245">
        <f t="shared" si="2"/>
        <v>5570</v>
      </c>
      <c r="G24" s="283" t="s">
        <v>289</v>
      </c>
    </row>
    <row r="25" spans="1:9" ht="16.5" customHeight="1">
      <c r="A25" s="262"/>
      <c r="B25" s="263"/>
      <c r="C25" s="264" t="s">
        <v>319</v>
      </c>
      <c r="D25" s="265">
        <f>교육분과!D11</f>
        <v>1540</v>
      </c>
      <c r="E25" s="265">
        <f>교육분과!E11</f>
        <v>1040</v>
      </c>
      <c r="F25" s="265">
        <f t="shared" si="2"/>
        <v>2580</v>
      </c>
      <c r="G25" s="286" t="s">
        <v>292</v>
      </c>
      <c r="H25" s="101"/>
      <c r="I25" s="101"/>
    </row>
    <row r="26" spans="1:9" ht="16.5" customHeight="1">
      <c r="A26" s="178" t="s">
        <v>290</v>
      </c>
      <c r="B26" s="243" t="s">
        <v>70</v>
      </c>
      <c r="C26" s="244" t="s">
        <v>318</v>
      </c>
      <c r="D26" s="245">
        <v>0</v>
      </c>
      <c r="E26" s="245">
        <v>0</v>
      </c>
      <c r="F26" s="245">
        <v>0</v>
      </c>
      <c r="G26" s="282"/>
      <c r="H26" s="101"/>
      <c r="I26" s="101"/>
    </row>
    <row r="27" spans="1:7" ht="16.5" customHeight="1">
      <c r="A27" s="179"/>
      <c r="B27" s="246"/>
      <c r="C27" s="244" t="s">
        <v>315</v>
      </c>
      <c r="D27" s="245">
        <v>0</v>
      </c>
      <c r="E27" s="245">
        <v>0</v>
      </c>
      <c r="F27" s="245">
        <v>0</v>
      </c>
      <c r="G27" s="283"/>
    </row>
    <row r="28" spans="1:9" ht="16.5" customHeight="1">
      <c r="A28" s="180"/>
      <c r="B28" s="234"/>
      <c r="C28" s="230" t="s">
        <v>319</v>
      </c>
      <c r="D28" s="231">
        <f>선교분과!D15</f>
        <v>1320</v>
      </c>
      <c r="E28" s="231">
        <f>선교분과!E15</f>
        <v>700</v>
      </c>
      <c r="F28" s="231">
        <f aca="true" t="shared" si="3" ref="F28:F36">SUM(D28:E28)</f>
        <v>2020</v>
      </c>
      <c r="G28" s="284"/>
      <c r="H28" s="101"/>
      <c r="I28" s="101"/>
    </row>
    <row r="29" spans="1:9" ht="16.5" customHeight="1">
      <c r="A29" s="258" t="s">
        <v>285</v>
      </c>
      <c r="B29" s="266" t="s">
        <v>97</v>
      </c>
      <c r="C29" s="267" t="s">
        <v>318</v>
      </c>
      <c r="D29" s="268">
        <v>4735</v>
      </c>
      <c r="E29" s="268">
        <v>3600</v>
      </c>
      <c r="F29" s="269">
        <f t="shared" si="3"/>
        <v>8335</v>
      </c>
      <c r="G29" s="282"/>
      <c r="H29" s="101"/>
      <c r="I29" s="101"/>
    </row>
    <row r="30" spans="1:9" ht="16.5" customHeight="1">
      <c r="A30" s="179"/>
      <c r="B30" s="233"/>
      <c r="C30" s="226" t="s">
        <v>315</v>
      </c>
      <c r="D30" s="247">
        <f>'＃초등부(수정)'!D16</f>
        <v>1790</v>
      </c>
      <c r="E30" s="247">
        <f>'＃초등부(수정)'!E16</f>
        <v>2100</v>
      </c>
      <c r="F30" s="247">
        <f t="shared" si="3"/>
        <v>3890</v>
      </c>
      <c r="G30" s="283"/>
      <c r="H30" s="101"/>
      <c r="I30" s="101"/>
    </row>
    <row r="31" spans="1:9" ht="16.5" customHeight="1">
      <c r="A31" s="179"/>
      <c r="B31" s="248"/>
      <c r="C31" s="235" t="s">
        <v>322</v>
      </c>
      <c r="D31" s="236">
        <f>해설단!D36</f>
        <v>0</v>
      </c>
      <c r="E31" s="236">
        <f>해설단!E36</f>
        <v>0</v>
      </c>
      <c r="F31" s="236">
        <f t="shared" si="3"/>
        <v>0</v>
      </c>
      <c r="G31" s="283"/>
      <c r="H31" s="101"/>
      <c r="I31" s="101"/>
    </row>
    <row r="32" spans="1:9" ht="16.5" customHeight="1">
      <c r="A32" s="179"/>
      <c r="B32" s="243" t="s">
        <v>98</v>
      </c>
      <c r="C32" s="226" t="s">
        <v>321</v>
      </c>
      <c r="D32" s="249">
        <v>3630</v>
      </c>
      <c r="E32" s="249">
        <v>1350</v>
      </c>
      <c r="F32" s="227">
        <f t="shared" si="3"/>
        <v>4980</v>
      </c>
      <c r="G32" s="283"/>
      <c r="H32" s="101"/>
      <c r="I32" s="101"/>
    </row>
    <row r="33" spans="1:9" ht="16.5" customHeight="1">
      <c r="A33" s="179"/>
      <c r="B33" s="250"/>
      <c r="C33" s="226" t="s">
        <v>315</v>
      </c>
      <c r="D33" s="227">
        <f>'＃중고등부(수정)'!D14</f>
        <v>2930</v>
      </c>
      <c r="E33" s="227">
        <f>'＃중고등부(수정)'!E14</f>
        <v>1750</v>
      </c>
      <c r="F33" s="227">
        <f t="shared" si="3"/>
        <v>4680</v>
      </c>
      <c r="G33" s="283"/>
      <c r="H33" s="101"/>
      <c r="I33" s="101"/>
    </row>
    <row r="34" spans="1:9" ht="16.5" customHeight="1">
      <c r="A34" s="179"/>
      <c r="B34" s="251"/>
      <c r="C34" s="230" t="s">
        <v>319</v>
      </c>
      <c r="D34" s="231">
        <f>청소년분과!D12</f>
        <v>1970</v>
      </c>
      <c r="E34" s="231">
        <f>청소년분과!E12</f>
        <v>1750</v>
      </c>
      <c r="F34" s="231">
        <f t="shared" si="3"/>
        <v>3720</v>
      </c>
      <c r="G34" s="283"/>
      <c r="H34" s="101"/>
      <c r="I34" s="101"/>
    </row>
    <row r="35" spans="1:7" ht="16.5" customHeight="1">
      <c r="A35" s="179"/>
      <c r="B35" s="243" t="s">
        <v>99</v>
      </c>
      <c r="C35" s="226" t="s">
        <v>318</v>
      </c>
      <c r="D35" s="249">
        <v>900</v>
      </c>
      <c r="E35" s="249">
        <v>4800</v>
      </c>
      <c r="F35" s="227">
        <f t="shared" si="3"/>
        <v>5700</v>
      </c>
      <c r="G35" s="283"/>
    </row>
    <row r="36" spans="1:9" ht="16.5" customHeight="1">
      <c r="A36" s="179"/>
      <c r="B36" s="246"/>
      <c r="C36" s="226" t="s">
        <v>315</v>
      </c>
      <c r="D36" s="249">
        <v>0</v>
      </c>
      <c r="E36" s="249">
        <v>0</v>
      </c>
      <c r="F36" s="227">
        <f t="shared" si="3"/>
        <v>0</v>
      </c>
      <c r="G36" s="283"/>
      <c r="H36" s="101"/>
      <c r="I36" s="101"/>
    </row>
    <row r="37" spans="1:9" ht="16.5" customHeight="1">
      <c r="A37" s="272"/>
      <c r="B37" s="270" t="s">
        <v>70</v>
      </c>
      <c r="C37" s="273" t="s">
        <v>322</v>
      </c>
      <c r="D37" s="274">
        <f>SUM(D39)</f>
        <v>0</v>
      </c>
      <c r="E37" s="274">
        <f>SUM(E39)</f>
        <v>0</v>
      </c>
      <c r="F37" s="274">
        <f>SUM(F39)</f>
        <v>0</v>
      </c>
      <c r="G37" s="284"/>
      <c r="H37" s="101"/>
      <c r="I37" s="101"/>
    </row>
    <row r="38" spans="1:9" ht="16.5" customHeight="1">
      <c r="A38" s="271" t="s">
        <v>286</v>
      </c>
      <c r="B38" s="232" t="s">
        <v>100</v>
      </c>
      <c r="C38" s="226" t="s">
        <v>321</v>
      </c>
      <c r="D38" s="249">
        <v>885</v>
      </c>
      <c r="E38" s="249">
        <v>1110</v>
      </c>
      <c r="F38" s="249">
        <f>SUM(D38:E38)</f>
        <v>1995</v>
      </c>
      <c r="G38" s="282"/>
      <c r="H38" s="101"/>
      <c r="I38" s="101"/>
    </row>
    <row r="39" spans="1:9" ht="16.5" customHeight="1">
      <c r="A39" s="182"/>
      <c r="B39" s="250"/>
      <c r="C39" s="226" t="s">
        <v>315</v>
      </c>
      <c r="D39" s="227">
        <v>0</v>
      </c>
      <c r="E39" s="227">
        <v>0</v>
      </c>
      <c r="F39" s="227">
        <v>0</v>
      </c>
      <c r="G39" s="283"/>
      <c r="H39" s="101"/>
      <c r="I39" s="101"/>
    </row>
    <row r="40" spans="1:9" ht="16.5" customHeight="1">
      <c r="A40" s="180"/>
      <c r="B40" s="234"/>
      <c r="C40" s="230" t="s">
        <v>319</v>
      </c>
      <c r="D40" s="231">
        <f>청년회!D11</f>
        <v>1050</v>
      </c>
      <c r="E40" s="231">
        <f>청년회!E11</f>
        <v>500</v>
      </c>
      <c r="F40" s="231">
        <f>SUM(D40:E40)</f>
        <v>1550</v>
      </c>
      <c r="G40" s="284"/>
      <c r="H40" s="101"/>
      <c r="I40" s="101"/>
    </row>
    <row r="41" spans="1:9" ht="16.5" customHeight="1">
      <c r="A41" s="275" t="s">
        <v>287</v>
      </c>
      <c r="B41" s="266" t="s">
        <v>101</v>
      </c>
      <c r="C41" s="267" t="s">
        <v>318</v>
      </c>
      <c r="D41" s="276">
        <v>1800</v>
      </c>
      <c r="E41" s="276">
        <v>5580</v>
      </c>
      <c r="F41" s="277">
        <f aca="true" t="shared" si="4" ref="F41:F46">SUM(D41:E41)</f>
        <v>7380</v>
      </c>
      <c r="G41" s="282"/>
      <c r="H41" s="101"/>
      <c r="I41" s="101"/>
    </row>
    <row r="42" spans="1:9" ht="16.5" customHeight="1">
      <c r="A42" s="183"/>
      <c r="B42" s="250"/>
      <c r="C42" s="226" t="s">
        <v>315</v>
      </c>
      <c r="D42" s="227">
        <v>1600</v>
      </c>
      <c r="E42" s="227">
        <v>4900</v>
      </c>
      <c r="F42" s="227">
        <f t="shared" si="4"/>
        <v>6500</v>
      </c>
      <c r="G42" s="283"/>
      <c r="H42" s="101"/>
      <c r="I42" s="101"/>
    </row>
    <row r="43" spans="1:9" ht="16.5" customHeight="1">
      <c r="A43" s="262"/>
      <c r="B43" s="263"/>
      <c r="C43" s="264" t="s">
        <v>319</v>
      </c>
      <c r="D43" s="265">
        <f>성소분과!D10</f>
        <v>0</v>
      </c>
      <c r="E43" s="265">
        <f>성소분과!E10</f>
        <v>1200</v>
      </c>
      <c r="F43" s="265">
        <f t="shared" si="4"/>
        <v>1200</v>
      </c>
      <c r="G43" s="284"/>
      <c r="H43" s="101"/>
      <c r="I43" s="101"/>
    </row>
    <row r="44" spans="1:9" ht="16.5" customHeight="1">
      <c r="A44" s="271" t="s">
        <v>288</v>
      </c>
      <c r="B44" s="243" t="s">
        <v>70</v>
      </c>
      <c r="C44" s="226" t="s">
        <v>318</v>
      </c>
      <c r="D44" s="227">
        <v>5200</v>
      </c>
      <c r="E44" s="227">
        <v>1000</v>
      </c>
      <c r="F44" s="227">
        <f t="shared" si="4"/>
        <v>6200</v>
      </c>
      <c r="G44" s="282"/>
      <c r="H44" s="101"/>
      <c r="I44" s="101"/>
    </row>
    <row r="45" spans="1:7" ht="16.5" customHeight="1">
      <c r="A45" s="182"/>
      <c r="B45" s="250"/>
      <c r="C45" s="226" t="s">
        <v>315</v>
      </c>
      <c r="D45" s="227">
        <v>0</v>
      </c>
      <c r="E45" s="227">
        <v>0</v>
      </c>
      <c r="F45" s="227">
        <v>0</v>
      </c>
      <c r="G45" s="287"/>
    </row>
    <row r="46" spans="1:9" ht="16.5" customHeight="1">
      <c r="A46" s="184"/>
      <c r="B46" s="252"/>
      <c r="C46" s="253" t="s">
        <v>322</v>
      </c>
      <c r="D46" s="254">
        <f>해설단!D52</f>
        <v>0</v>
      </c>
      <c r="E46" s="254">
        <f>해설단!E52</f>
        <v>0</v>
      </c>
      <c r="F46" s="254">
        <f t="shared" si="4"/>
        <v>0</v>
      </c>
      <c r="G46" s="288"/>
      <c r="H46" s="101"/>
      <c r="I46" s="101"/>
    </row>
    <row r="47" spans="1:7" ht="16.5" customHeight="1">
      <c r="A47" s="162"/>
      <c r="B47" s="164"/>
      <c r="C47" s="98"/>
      <c r="D47" s="98"/>
      <c r="E47" s="98"/>
      <c r="F47" s="98"/>
      <c r="G47" s="105"/>
    </row>
  </sheetData>
  <mergeCells count="5">
    <mergeCell ref="A1:G1"/>
    <mergeCell ref="A3:A4"/>
    <mergeCell ref="B3:B4"/>
    <mergeCell ref="G3:G4"/>
    <mergeCell ref="C3:F3"/>
  </mergeCells>
  <printOptions/>
  <pageMargins left="0.61" right="0.46" top="0.45" bottom="0.45" header="0.38" footer="0.35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pane ySplit="4" topLeftCell="BM5" activePane="bottomLeft" state="frozen"/>
      <selection pane="topLeft" activeCell="B24" sqref="B24"/>
      <selection pane="bottomLeft" activeCell="G18" sqref="G18"/>
    </sheetView>
  </sheetViews>
  <sheetFormatPr defaultColWidth="8.88671875" defaultRowHeight="13.5"/>
  <cols>
    <col min="1" max="1" width="9.10546875" style="0" customWidth="1"/>
    <col min="2" max="2" width="19.4453125" style="0" customWidth="1"/>
    <col min="3" max="3" width="23.77734375" style="0" customWidth="1"/>
    <col min="4" max="6" width="8.21484375" style="0" customWidth="1"/>
    <col min="7" max="7" width="31.6640625" style="0" customWidth="1"/>
    <col min="8" max="8" width="10.1054687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293</v>
      </c>
    </row>
    <row r="3" spans="1:12" ht="19.5" customHeight="1">
      <c r="A3" s="209" t="s">
        <v>0</v>
      </c>
      <c r="B3" s="203" t="s">
        <v>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60.75" customHeight="1">
      <c r="A5" s="194" t="s">
        <v>294</v>
      </c>
      <c r="B5" s="189" t="s">
        <v>298</v>
      </c>
      <c r="C5" s="190" t="s">
        <v>299</v>
      </c>
      <c r="D5" s="127">
        <f>(70000+30000)/1000</f>
        <v>100</v>
      </c>
      <c r="E5" s="112">
        <v>50</v>
      </c>
      <c r="F5" s="128">
        <f aca="true" t="shared" si="0" ref="F5:F10">SUM(D5:E5)</f>
        <v>150</v>
      </c>
      <c r="G5" s="45" t="s">
        <v>300</v>
      </c>
      <c r="H5" s="46"/>
      <c r="I5" s="2"/>
      <c r="J5" s="2"/>
      <c r="K5" s="1"/>
      <c r="L5" s="1"/>
    </row>
    <row r="6" spans="1:12" ht="60.75" customHeight="1">
      <c r="A6" s="188" t="s">
        <v>305</v>
      </c>
      <c r="B6" s="47" t="s">
        <v>306</v>
      </c>
      <c r="C6" s="191" t="s">
        <v>307</v>
      </c>
      <c r="D6" s="53"/>
      <c r="E6" s="115"/>
      <c r="F6" s="122">
        <f t="shared" si="0"/>
        <v>0</v>
      </c>
      <c r="G6" s="82"/>
      <c r="H6" s="50" t="s">
        <v>301</v>
      </c>
      <c r="I6" s="2"/>
      <c r="J6" s="2"/>
      <c r="K6" s="1"/>
      <c r="L6" s="1"/>
    </row>
    <row r="7" spans="1:12" ht="60.75" customHeight="1">
      <c r="A7" s="195" t="s">
        <v>295</v>
      </c>
      <c r="B7" s="47" t="s">
        <v>58</v>
      </c>
      <c r="C7" s="192" t="s">
        <v>308</v>
      </c>
      <c r="D7" s="53">
        <f>(20000*3)/1000</f>
        <v>60</v>
      </c>
      <c r="E7" s="115">
        <f>(30000*10)/1000</f>
        <v>300</v>
      </c>
      <c r="F7" s="122">
        <f t="shared" si="0"/>
        <v>360</v>
      </c>
      <c r="G7" s="49" t="s">
        <v>303</v>
      </c>
      <c r="H7" s="193" t="s">
        <v>302</v>
      </c>
      <c r="I7" s="2"/>
      <c r="J7" s="2"/>
      <c r="K7" s="1"/>
      <c r="L7" s="1"/>
    </row>
    <row r="8" spans="1:12" ht="60.75" customHeight="1">
      <c r="A8" s="195" t="s">
        <v>296</v>
      </c>
      <c r="B8" s="145" t="s">
        <v>309</v>
      </c>
      <c r="C8" s="62"/>
      <c r="D8" s="53">
        <f>(500000+20000+10000)/1000</f>
        <v>530</v>
      </c>
      <c r="E8" s="122"/>
      <c r="F8" s="122">
        <f t="shared" si="0"/>
        <v>530</v>
      </c>
      <c r="G8" s="49" t="s">
        <v>304</v>
      </c>
      <c r="H8" s="50"/>
      <c r="I8" s="2"/>
      <c r="J8" s="2"/>
      <c r="K8" s="1"/>
      <c r="L8" s="1"/>
    </row>
    <row r="9" spans="1:12" ht="60.75" customHeight="1">
      <c r="A9" s="195" t="s">
        <v>297</v>
      </c>
      <c r="B9" s="47" t="s">
        <v>310</v>
      </c>
      <c r="C9" s="192" t="s">
        <v>311</v>
      </c>
      <c r="D9" s="123">
        <f>(20000*3)/1000</f>
        <v>60</v>
      </c>
      <c r="E9" s="53">
        <f>(15000*10)/1000</f>
        <v>150</v>
      </c>
      <c r="F9" s="122">
        <f t="shared" si="0"/>
        <v>210</v>
      </c>
      <c r="G9" s="49" t="s">
        <v>313</v>
      </c>
      <c r="H9" s="50"/>
      <c r="I9" s="2"/>
      <c r="J9" s="2"/>
      <c r="K9" s="1"/>
      <c r="L9" s="1"/>
    </row>
    <row r="10" spans="1:12" ht="60.75" customHeight="1">
      <c r="A10" s="196" t="s">
        <v>16</v>
      </c>
      <c r="B10" s="55" t="s">
        <v>312</v>
      </c>
      <c r="C10" s="132"/>
      <c r="D10" s="124">
        <f>(15000*20)/1000</f>
        <v>300</v>
      </c>
      <c r="E10" s="125"/>
      <c r="F10" s="130">
        <f t="shared" si="0"/>
        <v>300</v>
      </c>
      <c r="G10" s="197" t="s">
        <v>314</v>
      </c>
      <c r="H10" s="65"/>
      <c r="I10" s="2"/>
      <c r="J10" s="2"/>
      <c r="K10" s="1"/>
      <c r="L10" s="1"/>
    </row>
    <row r="11" spans="1:12" ht="24" customHeight="1">
      <c r="A11" s="75"/>
      <c r="B11" s="23"/>
      <c r="C11" s="24" t="s">
        <v>28</v>
      </c>
      <c r="D11" s="58">
        <f>SUM(D5:D10)</f>
        <v>1050</v>
      </c>
      <c r="E11" s="58">
        <f>SUM(E5:E10)</f>
        <v>500</v>
      </c>
      <c r="F11" s="59">
        <f>SUM(F5:F10)</f>
        <v>1550</v>
      </c>
      <c r="G11" s="23"/>
      <c r="H11" s="23"/>
      <c r="I11" s="2"/>
      <c r="J11" s="2"/>
      <c r="K11" s="1"/>
      <c r="L11" s="1"/>
    </row>
    <row r="12" spans="1:12" ht="19.5" customHeight="1">
      <c r="A12" s="23"/>
      <c r="B12" s="23"/>
      <c r="C12" s="23"/>
      <c r="D12" s="23"/>
      <c r="E12" s="23"/>
      <c r="F12" s="23"/>
      <c r="G12" s="23"/>
      <c r="H12" s="23"/>
      <c r="I12" s="2"/>
      <c r="J12" s="2"/>
      <c r="K12" s="1"/>
      <c r="L12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45" header="0.38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"/>
    </sheetView>
  </sheetViews>
  <sheetFormatPr defaultColWidth="8.88671875" defaultRowHeight="13.5"/>
  <cols>
    <col min="1" max="1" width="9.99609375" style="0" customWidth="1"/>
    <col min="2" max="2" width="15.5546875" style="0" customWidth="1"/>
    <col min="3" max="3" width="27.77734375" style="0" customWidth="1"/>
    <col min="4" max="6" width="8.21484375" style="0" customWidth="1"/>
    <col min="7" max="7" width="28.4453125" style="0" customWidth="1"/>
    <col min="8" max="8" width="7.7773437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228</v>
      </c>
    </row>
    <row r="3" spans="1:12" ht="19.5" customHeight="1">
      <c r="A3" s="209" t="s">
        <v>106</v>
      </c>
      <c r="B3" s="203" t="s">
        <v>107</v>
      </c>
      <c r="C3" s="203" t="s">
        <v>108</v>
      </c>
      <c r="D3" s="203" t="s">
        <v>109</v>
      </c>
      <c r="E3" s="203"/>
      <c r="F3" s="203"/>
      <c r="G3" s="203" t="s">
        <v>110</v>
      </c>
      <c r="H3" s="205" t="s">
        <v>111</v>
      </c>
      <c r="I3" s="2"/>
      <c r="J3" s="2"/>
      <c r="K3" s="1"/>
      <c r="L3" s="1"/>
    </row>
    <row r="4" spans="1:12" ht="19.5" customHeight="1">
      <c r="A4" s="216"/>
      <c r="B4" s="214"/>
      <c r="C4" s="214"/>
      <c r="D4" s="102" t="s">
        <v>112</v>
      </c>
      <c r="E4" s="102" t="s">
        <v>113</v>
      </c>
      <c r="F4" s="102" t="s">
        <v>114</v>
      </c>
      <c r="G4" s="214"/>
      <c r="H4" s="215"/>
      <c r="I4" s="2"/>
      <c r="J4" s="2"/>
      <c r="K4" s="1"/>
      <c r="L4" s="1"/>
    </row>
    <row r="5" spans="1:12" ht="49.5" customHeight="1">
      <c r="A5" s="212" t="s">
        <v>212</v>
      </c>
      <c r="B5" s="146" t="s">
        <v>213</v>
      </c>
      <c r="C5" s="146" t="s">
        <v>214</v>
      </c>
      <c r="D5" s="128"/>
      <c r="E5" s="128"/>
      <c r="F5" s="147">
        <f aca="true" t="shared" si="0" ref="F5:F10">SUM(D5:E5)</f>
        <v>0</v>
      </c>
      <c r="G5" s="146"/>
      <c r="H5" s="46"/>
      <c r="I5" s="2"/>
      <c r="J5" s="2"/>
      <c r="K5" s="1"/>
      <c r="L5" s="1"/>
    </row>
    <row r="6" spans="1:12" ht="49.5" customHeight="1">
      <c r="A6" s="213"/>
      <c r="B6" s="149" t="s">
        <v>215</v>
      </c>
      <c r="C6" s="149" t="s">
        <v>216</v>
      </c>
      <c r="D6" s="122"/>
      <c r="E6" s="122">
        <f>(15*10000)/1000</f>
        <v>150</v>
      </c>
      <c r="F6" s="116">
        <f t="shared" si="0"/>
        <v>150</v>
      </c>
      <c r="G6" s="149" t="s">
        <v>225</v>
      </c>
      <c r="H6" s="50"/>
      <c r="I6" s="2"/>
      <c r="J6" s="2"/>
      <c r="K6" s="1"/>
      <c r="L6" s="1"/>
    </row>
    <row r="7" spans="1:12" ht="49.5" customHeight="1">
      <c r="A7" s="148" t="s">
        <v>217</v>
      </c>
      <c r="B7" s="149" t="s">
        <v>218</v>
      </c>
      <c r="C7" s="149" t="s">
        <v>219</v>
      </c>
      <c r="D7" s="122"/>
      <c r="E7" s="122">
        <f>(15*20000)/1000</f>
        <v>300</v>
      </c>
      <c r="F7" s="116">
        <f t="shared" si="0"/>
        <v>300</v>
      </c>
      <c r="G7" s="149" t="s">
        <v>226</v>
      </c>
      <c r="H7" s="50"/>
      <c r="I7" s="2"/>
      <c r="J7" s="2"/>
      <c r="K7" s="1"/>
      <c r="L7" s="1"/>
    </row>
    <row r="8" spans="1:12" ht="49.5" customHeight="1">
      <c r="A8" s="148" t="s">
        <v>220</v>
      </c>
      <c r="B8" s="149" t="s">
        <v>221</v>
      </c>
      <c r="C8" s="149" t="s">
        <v>222</v>
      </c>
      <c r="D8" s="122"/>
      <c r="E8" s="122">
        <f>(15*30000)/1000</f>
        <v>450</v>
      </c>
      <c r="F8" s="116">
        <f t="shared" si="0"/>
        <v>450</v>
      </c>
      <c r="G8" s="149" t="s">
        <v>227</v>
      </c>
      <c r="H8" s="50"/>
      <c r="I8" s="2"/>
      <c r="J8" s="2"/>
      <c r="K8" s="1"/>
      <c r="L8" s="1"/>
    </row>
    <row r="9" spans="1:12" ht="49.5" customHeight="1">
      <c r="A9" s="150" t="s">
        <v>223</v>
      </c>
      <c r="B9" s="151" t="s">
        <v>224</v>
      </c>
      <c r="C9" s="151" t="s">
        <v>224</v>
      </c>
      <c r="D9" s="130"/>
      <c r="E9" s="130">
        <f>(15*20000)/1000</f>
        <v>300</v>
      </c>
      <c r="F9" s="152">
        <f t="shared" si="0"/>
        <v>300</v>
      </c>
      <c r="G9" s="151" t="s">
        <v>226</v>
      </c>
      <c r="H9" s="65"/>
      <c r="I9" s="2"/>
      <c r="J9" s="2"/>
      <c r="K9" s="1"/>
      <c r="L9" s="1"/>
    </row>
    <row r="10" spans="1:12" ht="33" customHeight="1">
      <c r="A10" s="23"/>
      <c r="B10" s="23"/>
      <c r="C10" s="63" t="s">
        <v>115</v>
      </c>
      <c r="D10" s="57">
        <f>SUM(D5:D9)</f>
        <v>0</v>
      </c>
      <c r="E10" s="58">
        <f>SUM(E5:E9)</f>
        <v>1200</v>
      </c>
      <c r="F10" s="59">
        <f t="shared" si="0"/>
        <v>1200</v>
      </c>
      <c r="G10" s="23"/>
      <c r="H10" s="23"/>
      <c r="I10" s="2"/>
      <c r="J10" s="2"/>
      <c r="K10" s="1"/>
      <c r="L10" s="1"/>
    </row>
    <row r="11" spans="1:12" ht="19.5" customHeight="1">
      <c r="A11" s="23"/>
      <c r="B11" s="23"/>
      <c r="C11" s="23"/>
      <c r="D11" s="23"/>
      <c r="E11" s="23"/>
      <c r="F11" s="23"/>
      <c r="G11" s="23"/>
      <c r="H11" s="23"/>
      <c r="I11" s="2"/>
      <c r="J11" s="2"/>
      <c r="K11" s="1"/>
      <c r="L11" s="1"/>
    </row>
    <row r="12" spans="1:12" ht="19.5" customHeight="1">
      <c r="A12" s="23"/>
      <c r="B12" s="23"/>
      <c r="C12" s="23"/>
      <c r="D12" s="23"/>
      <c r="E12" s="23"/>
      <c r="F12" s="23"/>
      <c r="G12" s="23"/>
      <c r="H12" s="23"/>
      <c r="I12" s="2"/>
      <c r="J12" s="2"/>
      <c r="K12" s="1"/>
      <c r="L12" s="1"/>
    </row>
    <row r="13" spans="1:12" ht="19.5" customHeight="1">
      <c r="A13" s="23"/>
      <c r="B13" s="23"/>
      <c r="C13" s="23"/>
      <c r="D13" s="23"/>
      <c r="E13" s="23"/>
      <c r="F13" s="23"/>
      <c r="G13" s="23"/>
      <c r="H13" s="23"/>
      <c r="I13" s="2"/>
      <c r="J13" s="2"/>
      <c r="K13" s="1"/>
      <c r="L13" s="1"/>
    </row>
    <row r="14" spans="1:12" ht="19.5" customHeight="1">
      <c r="A14" s="23"/>
      <c r="B14" s="23"/>
      <c r="C14" s="23"/>
      <c r="D14" s="23"/>
      <c r="E14" s="23"/>
      <c r="F14" s="23"/>
      <c r="G14" s="23"/>
      <c r="H14" s="23"/>
      <c r="I14" s="2"/>
      <c r="J14" s="2"/>
      <c r="K14" s="1"/>
      <c r="L14" s="1"/>
    </row>
    <row r="15" spans="1:12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</row>
    <row r="16" spans="1:12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</row>
    <row r="17" spans="1:12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</row>
    <row r="18" spans="1:12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</row>
    <row r="19" spans="1:12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</row>
    <row r="20" spans="1:12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8">
    <mergeCell ref="A5:A6"/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58" header="0.38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10" sqref="E10"/>
    </sheetView>
  </sheetViews>
  <sheetFormatPr defaultColWidth="8.88671875" defaultRowHeight="13.5"/>
  <cols>
    <col min="1" max="1" width="9.99609375" style="0" customWidth="1"/>
    <col min="2" max="2" width="31.4453125" style="0" customWidth="1"/>
    <col min="3" max="3" width="14.4453125" style="0" customWidth="1"/>
    <col min="4" max="6" width="8.21484375" style="0" customWidth="1"/>
    <col min="7" max="7" width="28.4453125" style="0" customWidth="1"/>
    <col min="8" max="8" width="7.77734375" style="0" customWidth="1"/>
  </cols>
  <sheetData>
    <row r="1" spans="1:8" ht="33" customHeight="1">
      <c r="A1" s="207" t="s">
        <v>29</v>
      </c>
      <c r="B1" s="208"/>
      <c r="C1" s="208"/>
      <c r="D1" s="208"/>
      <c r="E1" s="208"/>
      <c r="F1" s="208"/>
      <c r="G1" s="208"/>
      <c r="H1" s="208"/>
    </row>
    <row r="2" ht="18.75">
      <c r="A2" s="3" t="s">
        <v>275</v>
      </c>
    </row>
    <row r="3" spans="1:12" ht="19.5" customHeight="1">
      <c r="A3" s="209" t="s">
        <v>30</v>
      </c>
      <c r="B3" s="203" t="s">
        <v>1</v>
      </c>
      <c r="C3" s="203" t="s">
        <v>31</v>
      </c>
      <c r="D3" s="203" t="s">
        <v>6</v>
      </c>
      <c r="E3" s="203"/>
      <c r="F3" s="203"/>
      <c r="G3" s="203" t="s">
        <v>32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33.75" customHeight="1">
      <c r="A5" s="5" t="s">
        <v>34</v>
      </c>
      <c r="B5" s="32" t="s">
        <v>35</v>
      </c>
      <c r="C5" s="32"/>
      <c r="D5" s="169"/>
      <c r="E5" s="170"/>
      <c r="F5" s="171">
        <f>SUM(D5:E5)</f>
        <v>0</v>
      </c>
      <c r="G5" s="42"/>
      <c r="H5" s="10"/>
      <c r="I5" s="2"/>
      <c r="J5" s="2"/>
      <c r="K5" s="1"/>
      <c r="L5" s="1"/>
    </row>
    <row r="6" spans="1:12" ht="33.75" customHeight="1">
      <c r="A6" s="11" t="s">
        <v>34</v>
      </c>
      <c r="B6" s="33" t="s">
        <v>42</v>
      </c>
      <c r="C6" s="33"/>
      <c r="D6" s="35"/>
      <c r="E6" s="172"/>
      <c r="F6" s="173">
        <f aca="true" t="shared" si="0" ref="F6:F13">SUM(D6:E6)</f>
        <v>0</v>
      </c>
      <c r="G6" s="43"/>
      <c r="H6" s="16"/>
      <c r="I6" s="2"/>
      <c r="J6" s="2"/>
      <c r="K6" s="1"/>
      <c r="L6" s="1"/>
    </row>
    <row r="7" spans="1:12" ht="33.75" customHeight="1">
      <c r="A7" s="11" t="s">
        <v>34</v>
      </c>
      <c r="B7" s="33" t="s">
        <v>43</v>
      </c>
      <c r="C7" s="33"/>
      <c r="D7" s="35"/>
      <c r="E7" s="172"/>
      <c r="F7" s="173">
        <f t="shared" si="0"/>
        <v>0</v>
      </c>
      <c r="G7" s="43"/>
      <c r="H7" s="16"/>
      <c r="I7" s="2"/>
      <c r="J7" s="2"/>
      <c r="K7" s="1"/>
      <c r="L7" s="1"/>
    </row>
    <row r="8" spans="1:12" ht="33.75" customHeight="1">
      <c r="A8" s="11" t="s">
        <v>34</v>
      </c>
      <c r="B8" s="33" t="s">
        <v>36</v>
      </c>
      <c r="C8" s="33"/>
      <c r="D8" s="35">
        <f>(24000*6)/1000</f>
        <v>144</v>
      </c>
      <c r="E8" s="172"/>
      <c r="F8" s="173">
        <f t="shared" si="0"/>
        <v>144</v>
      </c>
      <c r="G8" s="167" t="s">
        <v>276</v>
      </c>
      <c r="H8" s="16"/>
      <c r="I8" s="2"/>
      <c r="J8" s="2"/>
      <c r="K8" s="1"/>
      <c r="L8" s="1"/>
    </row>
    <row r="9" spans="1:12" ht="33.75" customHeight="1">
      <c r="A9" s="11" t="s">
        <v>277</v>
      </c>
      <c r="B9" s="33" t="s">
        <v>37</v>
      </c>
      <c r="C9" s="33"/>
      <c r="D9" s="174"/>
      <c r="E9" s="35">
        <v>30</v>
      </c>
      <c r="F9" s="173">
        <f t="shared" si="0"/>
        <v>30</v>
      </c>
      <c r="G9" s="43" t="s">
        <v>41</v>
      </c>
      <c r="H9" s="16"/>
      <c r="I9" s="2"/>
      <c r="J9" s="2"/>
      <c r="K9" s="1"/>
      <c r="L9" s="1"/>
    </row>
    <row r="10" spans="1:12" ht="33.75" customHeight="1">
      <c r="A10" s="11" t="s">
        <v>278</v>
      </c>
      <c r="B10" s="33" t="s">
        <v>38</v>
      </c>
      <c r="C10" s="33"/>
      <c r="D10" s="35" t="s">
        <v>122</v>
      </c>
      <c r="E10" s="172">
        <f>(20000*25)/1000</f>
        <v>500</v>
      </c>
      <c r="F10" s="173">
        <f t="shared" si="0"/>
        <v>500</v>
      </c>
      <c r="G10" s="167" t="s">
        <v>279</v>
      </c>
      <c r="H10" s="16"/>
      <c r="I10" s="2"/>
      <c r="J10" s="2"/>
      <c r="K10" s="1"/>
      <c r="L10" s="1"/>
    </row>
    <row r="11" spans="1:12" ht="33.75" customHeight="1">
      <c r="A11" s="11" t="s">
        <v>280</v>
      </c>
      <c r="B11" s="33" t="s">
        <v>37</v>
      </c>
      <c r="C11" s="36"/>
      <c r="D11" s="174"/>
      <c r="E11" s="35">
        <v>30</v>
      </c>
      <c r="F11" s="173">
        <f t="shared" si="0"/>
        <v>30</v>
      </c>
      <c r="G11" s="43" t="s">
        <v>41</v>
      </c>
      <c r="H11" s="40"/>
      <c r="I11" s="2"/>
      <c r="J11" s="2"/>
      <c r="K11" s="1"/>
      <c r="L11" s="1"/>
    </row>
    <row r="12" spans="1:12" ht="33.75" customHeight="1">
      <c r="A12" s="11" t="s">
        <v>281</v>
      </c>
      <c r="B12" s="33" t="s">
        <v>39</v>
      </c>
      <c r="C12" s="36"/>
      <c r="D12" s="174"/>
      <c r="E12" s="35"/>
      <c r="F12" s="173">
        <f t="shared" si="0"/>
        <v>0</v>
      </c>
      <c r="G12" s="43"/>
      <c r="H12" s="40"/>
      <c r="I12" s="2"/>
      <c r="J12" s="2"/>
      <c r="K12" s="1"/>
      <c r="L12" s="1"/>
    </row>
    <row r="13" spans="1:12" ht="33.75" customHeight="1">
      <c r="A13" s="17" t="s">
        <v>282</v>
      </c>
      <c r="B13" s="34" t="s">
        <v>40</v>
      </c>
      <c r="C13" s="37"/>
      <c r="D13" s="175"/>
      <c r="E13" s="38">
        <f>(10000*25)/1000</f>
        <v>250</v>
      </c>
      <c r="F13" s="176">
        <f t="shared" si="0"/>
        <v>250</v>
      </c>
      <c r="G13" s="168" t="s">
        <v>283</v>
      </c>
      <c r="H13" s="41"/>
      <c r="I13" s="2"/>
      <c r="J13" s="2"/>
      <c r="K13" s="1"/>
      <c r="L13" s="1"/>
    </row>
    <row r="14" spans="1:12" ht="19.5" customHeight="1">
      <c r="A14" s="39"/>
      <c r="B14" s="23"/>
      <c r="C14" s="24" t="s">
        <v>33</v>
      </c>
      <c r="D14" s="58">
        <f>SUM(D5:D13)</f>
        <v>144</v>
      </c>
      <c r="E14" s="58">
        <f>SUM(E5:E13)</f>
        <v>810</v>
      </c>
      <c r="F14" s="97">
        <f>SUM(D14:E14)</f>
        <v>954</v>
      </c>
      <c r="G14" s="23"/>
      <c r="H14" s="23"/>
      <c r="I14" s="2"/>
      <c r="J14" s="2"/>
      <c r="K14" s="1"/>
      <c r="L14" s="1"/>
    </row>
    <row r="15" spans="1:12" ht="19.5" customHeight="1">
      <c r="A15" s="23"/>
      <c r="B15" s="23"/>
      <c r="C15" s="23"/>
      <c r="D15" s="23"/>
      <c r="E15" s="23"/>
      <c r="F15" s="23"/>
      <c r="G15" s="23"/>
      <c r="H15" s="23"/>
      <c r="I15" s="2"/>
      <c r="J15" s="2"/>
      <c r="K15" s="1"/>
      <c r="L15" s="1"/>
    </row>
    <row r="16" spans="1:12" ht="19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1"/>
      <c r="L16" s="1"/>
    </row>
    <row r="17" spans="1:12" ht="19.5" customHeight="1">
      <c r="A17" s="23"/>
      <c r="B17" s="23"/>
      <c r="C17" s="23"/>
      <c r="D17" s="23"/>
      <c r="E17" s="23"/>
      <c r="F17" s="23"/>
      <c r="G17" s="23"/>
      <c r="H17" s="23"/>
      <c r="I17" s="2"/>
      <c r="J17" s="2"/>
      <c r="K17" s="1"/>
      <c r="L17" s="1"/>
    </row>
    <row r="18" spans="1:12" ht="19.5" customHeight="1">
      <c r="A18" s="23"/>
      <c r="B18" s="23"/>
      <c r="C18" s="23"/>
      <c r="D18" s="23"/>
      <c r="E18" s="23"/>
      <c r="F18" s="23"/>
      <c r="G18" s="23"/>
      <c r="H18" s="23"/>
      <c r="I18" s="2"/>
      <c r="J18" s="2"/>
      <c r="K18" s="1"/>
      <c r="L18" s="1"/>
    </row>
    <row r="19" spans="1:12" ht="19.5" customHeight="1">
      <c r="A19" s="23"/>
      <c r="B19" s="23"/>
      <c r="C19" s="23"/>
      <c r="D19" s="23"/>
      <c r="E19" s="23"/>
      <c r="F19" s="23"/>
      <c r="G19" s="23"/>
      <c r="H19" s="23"/>
      <c r="I19" s="2"/>
      <c r="J19" s="2"/>
      <c r="K19" s="1"/>
      <c r="L19" s="1"/>
    </row>
    <row r="20" spans="1:12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</row>
    <row r="23" spans="1:1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1:12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58" header="0.38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27" sqref="G27"/>
    </sheetView>
  </sheetViews>
  <sheetFormatPr defaultColWidth="8.88671875" defaultRowHeight="13.5"/>
  <cols>
    <col min="1" max="1" width="9.99609375" style="0" customWidth="1"/>
    <col min="2" max="2" width="15.5546875" style="0" customWidth="1"/>
    <col min="3" max="3" width="27.77734375" style="0" customWidth="1"/>
    <col min="4" max="6" width="8.21484375" style="0" customWidth="1"/>
    <col min="7" max="7" width="25.77734375" style="0" customWidth="1"/>
    <col min="8" max="8" width="11.445312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229</v>
      </c>
    </row>
    <row r="3" spans="1:11" ht="19.5" customHeight="1">
      <c r="A3" s="209" t="s">
        <v>0</v>
      </c>
      <c r="B3" s="203" t="s">
        <v>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1"/>
      <c r="K3" s="1"/>
    </row>
    <row r="4" spans="1:11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1"/>
      <c r="K4" s="1"/>
    </row>
    <row r="5" spans="1:11" ht="24" customHeight="1">
      <c r="A5" s="211" t="s">
        <v>231</v>
      </c>
      <c r="B5" s="153" t="s">
        <v>232</v>
      </c>
      <c r="C5" s="154" t="s">
        <v>232</v>
      </c>
      <c r="D5" s="157"/>
      <c r="E5" s="158"/>
      <c r="F5" s="157">
        <f>SUM(D5:E5)</f>
        <v>0</v>
      </c>
      <c r="G5" s="154"/>
      <c r="H5" s="46" t="s">
        <v>233</v>
      </c>
      <c r="I5" s="2"/>
      <c r="J5" s="1"/>
      <c r="K5" s="1"/>
    </row>
    <row r="6" spans="1:11" ht="24" customHeight="1">
      <c r="A6" s="198"/>
      <c r="B6" s="155" t="s">
        <v>234</v>
      </c>
      <c r="C6" s="52" t="s">
        <v>235</v>
      </c>
      <c r="D6" s="144"/>
      <c r="E6" s="144">
        <v>350</v>
      </c>
      <c r="F6" s="159">
        <f>SUM(D6:E6)</f>
        <v>350</v>
      </c>
      <c r="G6" s="155"/>
      <c r="H6" s="50" t="s">
        <v>236</v>
      </c>
      <c r="I6" s="2"/>
      <c r="J6" s="1"/>
      <c r="K6" s="1"/>
    </row>
    <row r="7" spans="1:11" ht="24" customHeight="1">
      <c r="A7" s="198"/>
      <c r="B7" s="155" t="s">
        <v>237</v>
      </c>
      <c r="C7" s="52" t="s">
        <v>238</v>
      </c>
      <c r="D7" s="144">
        <v>100</v>
      </c>
      <c r="E7" s="144"/>
      <c r="F7" s="159">
        <f>SUM(D7:E7)</f>
        <v>100</v>
      </c>
      <c r="G7" s="155" t="s">
        <v>239</v>
      </c>
      <c r="H7" s="50" t="s">
        <v>240</v>
      </c>
      <c r="I7" s="2"/>
      <c r="J7" s="1"/>
      <c r="K7" s="1"/>
    </row>
    <row r="8" spans="1:11" ht="24" customHeight="1">
      <c r="A8" s="72" t="s">
        <v>241</v>
      </c>
      <c r="B8" s="155" t="s">
        <v>242</v>
      </c>
      <c r="C8" s="52" t="s">
        <v>243</v>
      </c>
      <c r="D8" s="144">
        <v>240</v>
      </c>
      <c r="E8" s="144"/>
      <c r="F8" s="159">
        <f>SUM(D8:E8)</f>
        <v>240</v>
      </c>
      <c r="G8" s="155" t="s">
        <v>244</v>
      </c>
      <c r="H8" s="50" t="s">
        <v>240</v>
      </c>
      <c r="I8" s="2"/>
      <c r="J8" s="1"/>
      <c r="K8" s="1"/>
    </row>
    <row r="9" spans="1:11" ht="24" customHeight="1">
      <c r="A9" s="198" t="s">
        <v>245</v>
      </c>
      <c r="B9" s="155" t="s">
        <v>246</v>
      </c>
      <c r="C9" s="52" t="s">
        <v>246</v>
      </c>
      <c r="D9" s="144"/>
      <c r="E9" s="144"/>
      <c r="F9" s="159">
        <f>SUM(D9:E9)</f>
        <v>0</v>
      </c>
      <c r="G9" s="155"/>
      <c r="H9" s="50" t="s">
        <v>233</v>
      </c>
      <c r="I9" s="2"/>
      <c r="J9" s="1"/>
      <c r="K9" s="1"/>
    </row>
    <row r="10" spans="1:11" ht="24" customHeight="1">
      <c r="A10" s="198"/>
      <c r="B10" s="199" t="s">
        <v>247</v>
      </c>
      <c r="C10" s="52" t="s">
        <v>248</v>
      </c>
      <c r="D10" s="185"/>
      <c r="E10" s="185">
        <v>500</v>
      </c>
      <c r="F10" s="185">
        <f>SUM(D10:E12)</f>
        <v>500</v>
      </c>
      <c r="G10" s="199"/>
      <c r="H10" s="201" t="s">
        <v>236</v>
      </c>
      <c r="I10" s="2"/>
      <c r="J10" s="1"/>
      <c r="K10" s="1"/>
    </row>
    <row r="11" spans="1:11" ht="24" customHeight="1">
      <c r="A11" s="198"/>
      <c r="B11" s="199"/>
      <c r="C11" s="52" t="s">
        <v>249</v>
      </c>
      <c r="D11" s="185"/>
      <c r="E11" s="185"/>
      <c r="F11" s="185"/>
      <c r="G11" s="199"/>
      <c r="H11" s="201"/>
      <c r="I11" s="2"/>
      <c r="J11" s="1"/>
      <c r="K11" s="1"/>
    </row>
    <row r="12" spans="1:11" ht="24" customHeight="1">
      <c r="A12" s="198"/>
      <c r="B12" s="199"/>
      <c r="C12" s="52" t="s">
        <v>250</v>
      </c>
      <c r="D12" s="185"/>
      <c r="E12" s="185"/>
      <c r="F12" s="185"/>
      <c r="G12" s="199"/>
      <c r="H12" s="201"/>
      <c r="I12" s="2"/>
      <c r="J12" s="1"/>
      <c r="K12" s="1"/>
    </row>
    <row r="13" spans="1:11" ht="24" customHeight="1">
      <c r="A13" s="72" t="s">
        <v>251</v>
      </c>
      <c r="B13" s="155" t="s">
        <v>252</v>
      </c>
      <c r="C13" s="52" t="s">
        <v>253</v>
      </c>
      <c r="D13" s="144"/>
      <c r="E13" s="144">
        <v>100</v>
      </c>
      <c r="F13" s="159">
        <f>SUM(D13:E13)</f>
        <v>100</v>
      </c>
      <c r="G13" s="155"/>
      <c r="H13" s="50" t="s">
        <v>236</v>
      </c>
      <c r="I13" s="2"/>
      <c r="J13" s="1"/>
      <c r="K13" s="1"/>
    </row>
    <row r="14" spans="1:11" ht="24" customHeight="1">
      <c r="A14" s="198" t="s">
        <v>254</v>
      </c>
      <c r="B14" s="155" t="s">
        <v>255</v>
      </c>
      <c r="C14" s="52" t="s">
        <v>256</v>
      </c>
      <c r="D14" s="144"/>
      <c r="E14" s="144">
        <v>800</v>
      </c>
      <c r="F14" s="159">
        <f>SUM(D14:E14)</f>
        <v>800</v>
      </c>
      <c r="G14" s="155"/>
      <c r="H14" s="50" t="s">
        <v>236</v>
      </c>
      <c r="I14" s="2"/>
      <c r="J14" s="1"/>
      <c r="K14" s="1"/>
    </row>
    <row r="15" spans="1:11" ht="24" customHeight="1">
      <c r="A15" s="198"/>
      <c r="B15" s="155" t="s">
        <v>257</v>
      </c>
      <c r="C15" s="52" t="s">
        <v>258</v>
      </c>
      <c r="D15" s="144"/>
      <c r="E15" s="144">
        <v>200</v>
      </c>
      <c r="F15" s="159">
        <f>SUM(D15:E15)</f>
        <v>200</v>
      </c>
      <c r="G15" s="155"/>
      <c r="H15" s="50" t="s">
        <v>236</v>
      </c>
      <c r="I15" s="2"/>
      <c r="J15" s="1"/>
      <c r="K15" s="1"/>
    </row>
    <row r="16" spans="1:11" ht="24" customHeight="1">
      <c r="A16" s="198"/>
      <c r="B16" s="199" t="s">
        <v>259</v>
      </c>
      <c r="C16" s="52" t="s">
        <v>230</v>
      </c>
      <c r="D16" s="185"/>
      <c r="E16" s="185">
        <v>500</v>
      </c>
      <c r="F16" s="185">
        <f>SUM(D16:E17)</f>
        <v>500</v>
      </c>
      <c r="G16" s="199"/>
      <c r="H16" s="201" t="s">
        <v>236</v>
      </c>
      <c r="I16" s="2"/>
      <c r="J16" s="1"/>
      <c r="K16" s="1"/>
    </row>
    <row r="17" spans="1:11" ht="24" customHeight="1">
      <c r="A17" s="198"/>
      <c r="B17" s="199"/>
      <c r="C17" s="52" t="s">
        <v>260</v>
      </c>
      <c r="D17" s="185"/>
      <c r="E17" s="185"/>
      <c r="F17" s="185"/>
      <c r="G17" s="199"/>
      <c r="H17" s="201"/>
      <c r="I17" s="2"/>
      <c r="J17" s="1"/>
      <c r="K17" s="1"/>
    </row>
    <row r="18" spans="1:11" ht="24" customHeight="1">
      <c r="A18" s="198"/>
      <c r="B18" s="155" t="s">
        <v>261</v>
      </c>
      <c r="C18" s="52" t="s">
        <v>262</v>
      </c>
      <c r="D18" s="144"/>
      <c r="E18" s="144">
        <v>300</v>
      </c>
      <c r="F18" s="159">
        <f>SUM(D18:E18)</f>
        <v>300</v>
      </c>
      <c r="G18" s="155"/>
      <c r="H18" s="50" t="s">
        <v>236</v>
      </c>
      <c r="I18" s="2"/>
      <c r="J18" s="1"/>
      <c r="K18" s="1"/>
    </row>
    <row r="19" spans="1:11" ht="24" customHeight="1">
      <c r="A19" s="198"/>
      <c r="B19" s="155" t="s">
        <v>263</v>
      </c>
      <c r="C19" s="52" t="s">
        <v>264</v>
      </c>
      <c r="D19" s="144">
        <v>80</v>
      </c>
      <c r="E19" s="144"/>
      <c r="F19" s="159">
        <f>SUM(D19:E19)</f>
        <v>80</v>
      </c>
      <c r="G19" s="155" t="s">
        <v>265</v>
      </c>
      <c r="H19" s="50" t="s">
        <v>240</v>
      </c>
      <c r="I19" s="1"/>
      <c r="J19" s="1"/>
      <c r="K19" s="1"/>
    </row>
    <row r="20" spans="1:11" ht="24" customHeight="1">
      <c r="A20" s="200"/>
      <c r="B20" s="156" t="s">
        <v>266</v>
      </c>
      <c r="C20" s="56" t="s">
        <v>267</v>
      </c>
      <c r="D20" s="160">
        <v>80</v>
      </c>
      <c r="E20" s="160"/>
      <c r="F20" s="161">
        <f>SUM(D20:E20)</f>
        <v>80</v>
      </c>
      <c r="G20" s="156"/>
      <c r="H20" s="65" t="s">
        <v>240</v>
      </c>
      <c r="I20" s="1"/>
      <c r="J20" s="1"/>
      <c r="K20" s="1"/>
    </row>
    <row r="21" spans="1:11" ht="23.25" customHeight="1">
      <c r="A21" s="23"/>
      <c r="B21" s="23"/>
      <c r="C21" s="63" t="s">
        <v>48</v>
      </c>
      <c r="D21" s="57">
        <f>SUM(D5:D20)</f>
        <v>500</v>
      </c>
      <c r="E21" s="57">
        <f>SUM(E5:E20)</f>
        <v>2750</v>
      </c>
      <c r="F21" s="57">
        <f>SUM(F5:F20)</f>
        <v>3250</v>
      </c>
      <c r="G21" s="1"/>
      <c r="H21" s="1"/>
      <c r="I21" s="1"/>
      <c r="J21" s="1"/>
      <c r="K21" s="1"/>
    </row>
    <row r="22" spans="1:3" ht="15">
      <c r="A22" s="23"/>
      <c r="B22" s="23"/>
      <c r="C22" s="23"/>
    </row>
    <row r="23" spans="1:3" ht="15">
      <c r="A23" s="23"/>
      <c r="B23" s="23"/>
      <c r="C23" s="23"/>
    </row>
    <row r="24" spans="1:3" ht="15">
      <c r="A24" s="23"/>
      <c r="B24" s="23"/>
      <c r="C24" s="23"/>
    </row>
    <row r="25" spans="1:3" ht="15">
      <c r="A25" s="23"/>
      <c r="B25" s="23"/>
      <c r="C25" s="23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</sheetData>
  <mergeCells count="22">
    <mergeCell ref="G16:G17"/>
    <mergeCell ref="H16:H17"/>
    <mergeCell ref="D10:D12"/>
    <mergeCell ref="E10:E12"/>
    <mergeCell ref="F10:F12"/>
    <mergeCell ref="G10:G12"/>
    <mergeCell ref="H10:H12"/>
    <mergeCell ref="D16:D17"/>
    <mergeCell ref="E16:E17"/>
    <mergeCell ref="F16:F17"/>
    <mergeCell ref="G3:G4"/>
    <mergeCell ref="H3:H4"/>
    <mergeCell ref="A1:H1"/>
    <mergeCell ref="D3:F3"/>
    <mergeCell ref="A3:A4"/>
    <mergeCell ref="B3:B4"/>
    <mergeCell ref="C3:C4"/>
    <mergeCell ref="A5:A7"/>
    <mergeCell ref="A9:A12"/>
    <mergeCell ref="B10:B12"/>
    <mergeCell ref="A14:A20"/>
    <mergeCell ref="B16:B17"/>
  </mergeCells>
  <printOptions/>
  <pageMargins left="0.61" right="0.46" top="0.45" bottom="0.58" header="0.38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7" sqref="C7"/>
    </sheetView>
  </sheetViews>
  <sheetFormatPr defaultColWidth="8.88671875" defaultRowHeight="13.5"/>
  <cols>
    <col min="1" max="1" width="9.99609375" style="0" customWidth="1"/>
    <col min="2" max="2" width="23.99609375" style="0" customWidth="1"/>
    <col min="3" max="3" width="19.88671875" style="0" customWidth="1"/>
    <col min="4" max="6" width="8.21484375" style="0" customWidth="1"/>
    <col min="7" max="7" width="27.4453125" style="0" customWidth="1"/>
    <col min="8" max="8" width="11.664062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271</v>
      </c>
    </row>
    <row r="3" spans="1:12" ht="19.5" customHeight="1">
      <c r="A3" s="209" t="s">
        <v>0</v>
      </c>
      <c r="B3" s="203" t="s">
        <v>1</v>
      </c>
      <c r="C3" s="203" t="s">
        <v>7</v>
      </c>
      <c r="D3" s="203" t="s">
        <v>6</v>
      </c>
      <c r="E3" s="203"/>
      <c r="F3" s="203"/>
      <c r="G3" s="203" t="s">
        <v>8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24.75" customHeight="1">
      <c r="A5" s="5" t="s">
        <v>9</v>
      </c>
      <c r="B5" s="6" t="s">
        <v>17</v>
      </c>
      <c r="C5" s="7"/>
      <c r="D5" s="8"/>
      <c r="E5" s="8"/>
      <c r="F5" s="9">
        <f>SUM(D5:E5)</f>
        <v>0</v>
      </c>
      <c r="G5" s="27"/>
      <c r="H5" s="10"/>
      <c r="I5" s="2"/>
      <c r="J5" s="2"/>
      <c r="K5" s="1"/>
      <c r="L5" s="1"/>
    </row>
    <row r="6" spans="1:12" ht="24.75" customHeight="1">
      <c r="A6" s="11" t="s">
        <v>10</v>
      </c>
      <c r="B6" s="12" t="s">
        <v>18</v>
      </c>
      <c r="C6" s="13"/>
      <c r="D6" s="14"/>
      <c r="E6" s="14"/>
      <c r="F6" s="15">
        <f aca="true" t="shared" si="0" ref="F6:F14">SUM(D6:E6)</f>
        <v>0</v>
      </c>
      <c r="G6" s="28"/>
      <c r="H6" s="16"/>
      <c r="I6" s="2"/>
      <c r="J6" s="2"/>
      <c r="K6" s="1"/>
      <c r="L6" s="1"/>
    </row>
    <row r="7" spans="1:12" ht="29.25" customHeight="1">
      <c r="A7" s="11" t="s">
        <v>11</v>
      </c>
      <c r="B7" s="12" t="s">
        <v>19</v>
      </c>
      <c r="C7" s="12" t="s">
        <v>24</v>
      </c>
      <c r="D7" s="15">
        <f>(15000*24)/1000</f>
        <v>360</v>
      </c>
      <c r="E7" s="14"/>
      <c r="F7" s="15">
        <f t="shared" si="0"/>
        <v>360</v>
      </c>
      <c r="G7" s="29" t="s">
        <v>26</v>
      </c>
      <c r="H7" s="16"/>
      <c r="I7" s="2"/>
      <c r="J7" s="2"/>
      <c r="K7" s="1"/>
      <c r="L7" s="1"/>
    </row>
    <row r="8" spans="1:12" ht="26.25" customHeight="1">
      <c r="A8" s="11" t="s">
        <v>12</v>
      </c>
      <c r="B8" s="12" t="s">
        <v>20</v>
      </c>
      <c r="C8" s="13"/>
      <c r="D8" s="14"/>
      <c r="E8" s="14"/>
      <c r="F8" s="15">
        <f t="shared" si="0"/>
        <v>0</v>
      </c>
      <c r="G8" s="28"/>
      <c r="H8" s="16"/>
      <c r="I8" s="2"/>
      <c r="J8" s="2"/>
      <c r="K8" s="1"/>
      <c r="L8" s="1"/>
    </row>
    <row r="9" spans="1:12" ht="43.5" customHeight="1">
      <c r="A9" s="11" t="s">
        <v>268</v>
      </c>
      <c r="B9" s="12" t="s">
        <v>21</v>
      </c>
      <c r="C9" s="12" t="s">
        <v>122</v>
      </c>
      <c r="D9" s="14"/>
      <c r="E9" s="15">
        <f>(20000*20+35000*4+260000)/1000</f>
        <v>800</v>
      </c>
      <c r="F9" s="15">
        <f t="shared" si="0"/>
        <v>800</v>
      </c>
      <c r="G9" s="29" t="s">
        <v>269</v>
      </c>
      <c r="H9" s="16"/>
      <c r="I9" s="2"/>
      <c r="J9" s="2"/>
      <c r="K9" s="1"/>
      <c r="L9" s="1"/>
    </row>
    <row r="10" spans="1:12" ht="27" customHeight="1">
      <c r="A10" s="11" t="s">
        <v>13</v>
      </c>
      <c r="B10" s="12" t="s">
        <v>17</v>
      </c>
      <c r="C10" s="13"/>
      <c r="D10" s="14"/>
      <c r="E10" s="14"/>
      <c r="F10" s="15">
        <f t="shared" si="0"/>
        <v>0</v>
      </c>
      <c r="G10" s="29"/>
      <c r="H10" s="16"/>
      <c r="I10" s="2"/>
      <c r="J10" s="2"/>
      <c r="K10" s="1"/>
      <c r="L10" s="1"/>
    </row>
    <row r="11" spans="1:12" ht="29.25" customHeight="1">
      <c r="A11" s="11" t="s">
        <v>14</v>
      </c>
      <c r="B11" s="12" t="s">
        <v>22</v>
      </c>
      <c r="C11" s="13"/>
      <c r="D11" s="14"/>
      <c r="E11" s="14"/>
      <c r="F11" s="15">
        <f t="shared" si="0"/>
        <v>0</v>
      </c>
      <c r="G11" s="29"/>
      <c r="H11" s="16"/>
      <c r="I11" s="2"/>
      <c r="J11" s="2"/>
      <c r="K11" s="1"/>
      <c r="L11" s="1"/>
    </row>
    <row r="12" spans="1:12" ht="52.5" customHeight="1">
      <c r="A12" s="11" t="s">
        <v>270</v>
      </c>
      <c r="B12" s="12" t="s">
        <v>23</v>
      </c>
      <c r="C12" s="12" t="s">
        <v>122</v>
      </c>
      <c r="D12" s="14"/>
      <c r="E12" s="15">
        <f>(20000*20+35000*4+260000)/1000</f>
        <v>800</v>
      </c>
      <c r="F12" s="15">
        <f t="shared" si="0"/>
        <v>800</v>
      </c>
      <c r="G12" s="29" t="s">
        <v>272</v>
      </c>
      <c r="H12" s="16"/>
      <c r="I12" s="2"/>
      <c r="J12" s="2"/>
      <c r="K12" s="1"/>
      <c r="L12" s="1"/>
    </row>
    <row r="13" spans="1:12" ht="24" customHeight="1">
      <c r="A13" s="11" t="s">
        <v>15</v>
      </c>
      <c r="B13" s="12" t="s">
        <v>273</v>
      </c>
      <c r="C13" s="13"/>
      <c r="D13" s="14"/>
      <c r="E13" s="14"/>
      <c r="F13" s="15">
        <f t="shared" si="0"/>
        <v>0</v>
      </c>
      <c r="G13" s="30"/>
      <c r="H13" s="16"/>
      <c r="I13" s="2"/>
      <c r="J13" s="2"/>
      <c r="K13" s="1"/>
      <c r="L13" s="1"/>
    </row>
    <row r="14" spans="1:12" ht="26.25" customHeight="1">
      <c r="A14" s="17" t="s">
        <v>16</v>
      </c>
      <c r="B14" s="18" t="s">
        <v>274</v>
      </c>
      <c r="C14" s="18" t="s">
        <v>25</v>
      </c>
      <c r="D14" s="19">
        <f>(15000*24)/1000</f>
        <v>360</v>
      </c>
      <c r="E14" s="20"/>
      <c r="F14" s="19">
        <f t="shared" si="0"/>
        <v>360</v>
      </c>
      <c r="G14" s="31" t="s">
        <v>27</v>
      </c>
      <c r="H14" s="21"/>
      <c r="I14" s="2"/>
      <c r="J14" s="2"/>
      <c r="K14" s="1"/>
      <c r="L14" s="1"/>
    </row>
    <row r="15" spans="1:12" ht="19.5" customHeight="1">
      <c r="A15" s="22"/>
      <c r="B15" s="22"/>
      <c r="C15" s="24" t="s">
        <v>28</v>
      </c>
      <c r="D15" s="25">
        <f>SUM(D5:D14)</f>
        <v>720</v>
      </c>
      <c r="E15" s="25">
        <f>SUM(E5:E14)</f>
        <v>1600</v>
      </c>
      <c r="F15" s="26">
        <f>SUM(F5:F14)</f>
        <v>2320</v>
      </c>
      <c r="G15" s="22"/>
      <c r="H15" s="22"/>
      <c r="I15" s="2"/>
      <c r="J15" s="2"/>
      <c r="K15" s="1"/>
      <c r="L15" s="1"/>
    </row>
    <row r="16" spans="1:12" ht="19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1"/>
      <c r="L16" s="1"/>
    </row>
    <row r="17" spans="1:12" ht="19.5" customHeight="1">
      <c r="A17" s="23"/>
      <c r="B17" s="23"/>
      <c r="C17" s="23"/>
      <c r="D17" s="23"/>
      <c r="E17" s="23"/>
      <c r="F17" s="23"/>
      <c r="G17" s="23"/>
      <c r="H17" s="23"/>
      <c r="I17" s="2"/>
      <c r="J17" s="2"/>
      <c r="K17" s="1"/>
      <c r="L17" s="1"/>
    </row>
    <row r="18" spans="1:12" ht="19.5" customHeight="1">
      <c r="A18" s="23"/>
      <c r="B18" s="23"/>
      <c r="C18" s="23"/>
      <c r="D18" s="23"/>
      <c r="E18" s="23"/>
      <c r="F18" s="23"/>
      <c r="G18" s="23"/>
      <c r="H18" s="23"/>
      <c r="I18" s="2"/>
      <c r="J18" s="2"/>
      <c r="K18" s="1"/>
      <c r="L18" s="1"/>
    </row>
    <row r="19" spans="1:12" ht="19.5" customHeight="1">
      <c r="A19" s="23"/>
      <c r="B19" s="23"/>
      <c r="C19" s="23"/>
      <c r="D19" s="23"/>
      <c r="E19" s="23"/>
      <c r="F19" s="23"/>
      <c r="G19" s="23"/>
      <c r="H19" s="23"/>
      <c r="I19" s="2"/>
      <c r="J19" s="2"/>
      <c r="K19" s="1"/>
      <c r="L19" s="1"/>
    </row>
    <row r="20" spans="1:12" ht="19.5" customHeight="1">
      <c r="A20" s="23"/>
      <c r="B20" s="23"/>
      <c r="C20" s="23"/>
      <c r="D20" s="23"/>
      <c r="E20" s="23"/>
      <c r="F20" s="23"/>
      <c r="G20" s="23"/>
      <c r="H20" s="23"/>
      <c r="I20" s="2"/>
      <c r="J20" s="2"/>
      <c r="K20" s="1"/>
      <c r="L20" s="1"/>
    </row>
    <row r="21" spans="1:12" ht="19.5" customHeight="1">
      <c r="A21" s="23"/>
      <c r="B21" s="23"/>
      <c r="C21" s="23"/>
      <c r="D21" s="23"/>
      <c r="E21" s="23"/>
      <c r="F21" s="23"/>
      <c r="G21" s="23"/>
      <c r="H21" s="23"/>
      <c r="I21" s="2"/>
      <c r="J21" s="2"/>
      <c r="K21" s="1"/>
      <c r="L21" s="1"/>
    </row>
    <row r="22" spans="1:12" ht="19.5" customHeight="1">
      <c r="A22" s="23"/>
      <c r="B22" s="23"/>
      <c r="C22" s="23"/>
      <c r="D22" s="23"/>
      <c r="E22" s="23"/>
      <c r="F22" s="23"/>
      <c r="G22" s="23"/>
      <c r="H22" s="23"/>
      <c r="I22" s="2"/>
      <c r="J22" s="2"/>
      <c r="K22" s="1"/>
      <c r="L22" s="1"/>
    </row>
    <row r="23" spans="1:12" ht="19.5" customHeight="1">
      <c r="A23" s="23"/>
      <c r="B23" s="23"/>
      <c r="C23" s="23"/>
      <c r="D23" s="23"/>
      <c r="E23" s="23"/>
      <c r="F23" s="23"/>
      <c r="G23" s="23"/>
      <c r="H23" s="23"/>
      <c r="I23" s="2"/>
      <c r="J23" s="2"/>
      <c r="K23" s="1"/>
      <c r="L23" s="1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1:12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</row>
    <row r="28" spans="1:1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</row>
    <row r="30" spans="1:12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1"/>
      <c r="L30" s="1"/>
    </row>
    <row r="31" spans="1:1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58" header="0.38" footer="0.3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pane ySplit="4" topLeftCell="BM5" activePane="bottomLeft" state="frozen"/>
      <selection pane="topLeft" activeCell="B24" sqref="B24"/>
      <selection pane="bottomLeft" activeCell="C24" sqref="C24"/>
    </sheetView>
  </sheetViews>
  <sheetFormatPr defaultColWidth="8.88671875" defaultRowHeight="13.5"/>
  <cols>
    <col min="1" max="1" width="9.99609375" style="0" customWidth="1"/>
    <col min="2" max="2" width="19.4453125" style="0" customWidth="1"/>
    <col min="3" max="3" width="23.77734375" style="0" customWidth="1"/>
    <col min="4" max="6" width="8.21484375" style="0" customWidth="1"/>
    <col min="7" max="7" width="30.5546875" style="0" customWidth="1"/>
    <col min="8" max="8" width="7.7773437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150</v>
      </c>
    </row>
    <row r="3" spans="1:12" ht="19.5" customHeight="1">
      <c r="A3" s="209" t="s">
        <v>0</v>
      </c>
      <c r="B3" s="203" t="s">
        <v>71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54.75" customHeight="1">
      <c r="A5" s="76" t="s">
        <v>47</v>
      </c>
      <c r="B5" s="126" t="s">
        <v>133</v>
      </c>
      <c r="C5" s="77" t="s">
        <v>151</v>
      </c>
      <c r="D5" s="127"/>
      <c r="E5" s="112">
        <f>(20000*2*20+6000*2*20)/1000</f>
        <v>1040</v>
      </c>
      <c r="F5" s="128">
        <f aca="true" t="shared" si="0" ref="F5:F11">SUM(D5:E5)</f>
        <v>1040</v>
      </c>
      <c r="G5" s="45" t="s">
        <v>130</v>
      </c>
      <c r="H5" s="46"/>
      <c r="I5" s="2"/>
      <c r="J5" s="2"/>
      <c r="K5" s="1"/>
      <c r="L5" s="1"/>
    </row>
    <row r="6" spans="1:12" ht="54.75" customHeight="1">
      <c r="A6" s="81" t="s">
        <v>131</v>
      </c>
      <c r="B6" s="62" t="s">
        <v>132</v>
      </c>
      <c r="C6" s="83" t="s">
        <v>152</v>
      </c>
      <c r="D6" s="53">
        <f>(100000*8)/1000</f>
        <v>800</v>
      </c>
      <c r="E6" s="115"/>
      <c r="F6" s="122">
        <f t="shared" si="0"/>
        <v>800</v>
      </c>
      <c r="G6" s="82" t="s">
        <v>134</v>
      </c>
      <c r="H6" s="50"/>
      <c r="I6" s="2"/>
      <c r="J6" s="2"/>
      <c r="K6" s="1"/>
      <c r="L6" s="1"/>
    </row>
    <row r="7" spans="1:12" ht="54.75" customHeight="1">
      <c r="A7" s="79" t="s">
        <v>135</v>
      </c>
      <c r="B7" s="80" t="s">
        <v>136</v>
      </c>
      <c r="C7" s="62" t="s">
        <v>153</v>
      </c>
      <c r="D7" s="53">
        <f>(20000*2)/1000</f>
        <v>40</v>
      </c>
      <c r="E7" s="115"/>
      <c r="F7" s="122">
        <f t="shared" si="0"/>
        <v>40</v>
      </c>
      <c r="G7" s="82" t="s">
        <v>137</v>
      </c>
      <c r="H7" s="50"/>
      <c r="I7" s="2"/>
      <c r="J7" s="2"/>
      <c r="K7" s="1"/>
      <c r="L7" s="1"/>
    </row>
    <row r="8" spans="1:12" ht="54.75" customHeight="1">
      <c r="A8" s="79" t="s">
        <v>138</v>
      </c>
      <c r="B8" s="62" t="s">
        <v>139</v>
      </c>
      <c r="C8" s="80" t="s">
        <v>140</v>
      </c>
      <c r="D8" s="53">
        <v>300</v>
      </c>
      <c r="E8" s="122"/>
      <c r="F8" s="122">
        <f t="shared" si="0"/>
        <v>300</v>
      </c>
      <c r="G8" s="49" t="s">
        <v>141</v>
      </c>
      <c r="H8" s="50"/>
      <c r="I8" s="2"/>
      <c r="J8" s="2"/>
      <c r="K8" s="1"/>
      <c r="L8" s="1"/>
    </row>
    <row r="9" spans="1:12" ht="54.75" customHeight="1">
      <c r="A9" s="81" t="s">
        <v>142</v>
      </c>
      <c r="B9" s="62" t="s">
        <v>143</v>
      </c>
      <c r="C9" s="83" t="s">
        <v>144</v>
      </c>
      <c r="D9" s="123">
        <f>(10000*20)/1000</f>
        <v>200</v>
      </c>
      <c r="E9" s="53"/>
      <c r="F9" s="122">
        <f t="shared" si="0"/>
        <v>200</v>
      </c>
      <c r="G9" s="49" t="s">
        <v>145</v>
      </c>
      <c r="H9" s="50"/>
      <c r="I9" s="2"/>
      <c r="J9" s="2"/>
      <c r="K9" s="1"/>
      <c r="L9" s="1"/>
    </row>
    <row r="10" spans="1:12" ht="54.75" customHeight="1">
      <c r="A10" s="84" t="s">
        <v>146</v>
      </c>
      <c r="B10" s="85" t="s">
        <v>147</v>
      </c>
      <c r="C10" s="129" t="s">
        <v>148</v>
      </c>
      <c r="D10" s="124">
        <f>(100000*2)/1000</f>
        <v>200</v>
      </c>
      <c r="E10" s="125"/>
      <c r="F10" s="130">
        <f t="shared" si="0"/>
        <v>200</v>
      </c>
      <c r="G10" s="131" t="s">
        <v>149</v>
      </c>
      <c r="H10" s="65"/>
      <c r="I10" s="2"/>
      <c r="J10" s="2"/>
      <c r="K10" s="1"/>
      <c r="L10" s="1"/>
    </row>
    <row r="11" spans="1:12" ht="19.5" customHeight="1">
      <c r="A11" s="75"/>
      <c r="B11" s="23"/>
      <c r="C11" s="24" t="s">
        <v>28</v>
      </c>
      <c r="D11" s="58">
        <f>SUM(D5:D10)</f>
        <v>1540</v>
      </c>
      <c r="E11" s="58">
        <f>SUM(E5:E10)</f>
        <v>1040</v>
      </c>
      <c r="F11" s="59">
        <f t="shared" si="0"/>
        <v>2580</v>
      </c>
      <c r="G11" s="23"/>
      <c r="H11" s="23"/>
      <c r="I11" s="2"/>
      <c r="J11" s="2"/>
      <c r="K11" s="1"/>
      <c r="L11" s="1"/>
    </row>
    <row r="12" spans="1:12" ht="19.5" customHeight="1">
      <c r="A12" s="23"/>
      <c r="B12" s="23"/>
      <c r="C12" s="23"/>
      <c r="D12" s="23"/>
      <c r="E12" s="23"/>
      <c r="F12" s="23"/>
      <c r="G12" s="23"/>
      <c r="H12" s="23"/>
      <c r="I12" s="2"/>
      <c r="J12" s="2"/>
      <c r="K12" s="1"/>
      <c r="L12" s="1"/>
    </row>
    <row r="13" spans="1:12" ht="19.5" customHeight="1">
      <c r="A13" s="23"/>
      <c r="B13" s="23"/>
      <c r="C13" s="23"/>
      <c r="D13" s="23"/>
      <c r="E13" s="23"/>
      <c r="F13" s="23"/>
      <c r="G13" s="23"/>
      <c r="H13" s="23"/>
      <c r="I13" s="2"/>
      <c r="J13" s="2"/>
      <c r="K13" s="1"/>
      <c r="L13" s="1"/>
    </row>
    <row r="14" spans="1:12" ht="19.5" customHeight="1">
      <c r="A14" s="23"/>
      <c r="B14" s="23"/>
      <c r="C14" s="23"/>
      <c r="D14" s="23"/>
      <c r="E14" s="23"/>
      <c r="F14" s="23"/>
      <c r="G14" s="23"/>
      <c r="H14" s="23"/>
      <c r="I14" s="2"/>
      <c r="J14" s="2"/>
      <c r="K14" s="1"/>
      <c r="L14" s="1"/>
    </row>
    <row r="15" spans="1:12" ht="19.5" customHeight="1">
      <c r="A15" s="23"/>
      <c r="B15" s="23"/>
      <c r="C15" s="23"/>
      <c r="D15" s="23"/>
      <c r="E15" s="23"/>
      <c r="F15" s="23"/>
      <c r="G15" s="23"/>
      <c r="H15" s="23"/>
      <c r="I15" s="2"/>
      <c r="J15" s="2"/>
      <c r="K15" s="1"/>
      <c r="L15" s="1"/>
    </row>
    <row r="16" spans="1:12" ht="19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1"/>
      <c r="L16" s="1"/>
    </row>
    <row r="17" spans="1:12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</row>
    <row r="18" spans="1:12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</row>
    <row r="19" spans="1:12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</row>
    <row r="20" spans="1:12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</row>
    <row r="23" spans="1:1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45" header="0.38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pane ySplit="4" topLeftCell="BM5" activePane="bottomLeft" state="frozen"/>
      <selection pane="topLeft" activeCell="B24" sqref="B24"/>
      <selection pane="bottomLeft" activeCell="D25" sqref="D25"/>
    </sheetView>
  </sheetViews>
  <sheetFormatPr defaultColWidth="8.88671875" defaultRowHeight="13.5"/>
  <cols>
    <col min="1" max="1" width="9.10546875" style="0" customWidth="1"/>
    <col min="2" max="2" width="19.4453125" style="0" customWidth="1"/>
    <col min="3" max="3" width="23.77734375" style="0" customWidth="1"/>
    <col min="4" max="6" width="8.21484375" style="0" customWidth="1"/>
    <col min="7" max="7" width="32.88671875" style="0" customWidth="1"/>
    <col min="8" max="8" width="6.4453125" style="0" customWidth="1"/>
  </cols>
  <sheetData>
    <row r="1" spans="1:8" ht="33" customHeight="1">
      <c r="A1" s="207" t="s">
        <v>154</v>
      </c>
      <c r="B1" s="208"/>
      <c r="C1" s="208"/>
      <c r="D1" s="208"/>
      <c r="E1" s="208"/>
      <c r="F1" s="208"/>
      <c r="G1" s="208"/>
      <c r="H1" s="208"/>
    </row>
    <row r="2" ht="18.75">
      <c r="A2" s="3" t="s">
        <v>165</v>
      </c>
    </row>
    <row r="3" spans="1:12" ht="19.5" customHeight="1">
      <c r="A3" s="209" t="s">
        <v>155</v>
      </c>
      <c r="B3" s="203" t="s">
        <v>156</v>
      </c>
      <c r="C3" s="203" t="s">
        <v>157</v>
      </c>
      <c r="D3" s="203" t="s">
        <v>158</v>
      </c>
      <c r="E3" s="203"/>
      <c r="F3" s="203"/>
      <c r="G3" s="203" t="s">
        <v>159</v>
      </c>
      <c r="H3" s="205" t="s">
        <v>160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161</v>
      </c>
      <c r="E4" s="4" t="s">
        <v>162</v>
      </c>
      <c r="F4" s="4" t="s">
        <v>163</v>
      </c>
      <c r="G4" s="204"/>
      <c r="H4" s="206"/>
      <c r="I4" s="2"/>
      <c r="J4" s="2"/>
      <c r="K4" s="1"/>
      <c r="L4" s="1"/>
    </row>
    <row r="5" spans="1:12" ht="42.75" customHeight="1">
      <c r="A5" s="76" t="s">
        <v>47</v>
      </c>
      <c r="B5" s="126" t="s">
        <v>176</v>
      </c>
      <c r="C5" s="77" t="s">
        <v>177</v>
      </c>
      <c r="D5" s="127">
        <f>(275000)/1000</f>
        <v>275</v>
      </c>
      <c r="E5" s="112"/>
      <c r="F5" s="128">
        <f>SUM(D5:E5)</f>
        <v>275</v>
      </c>
      <c r="G5" s="45" t="s">
        <v>192</v>
      </c>
      <c r="H5" s="46"/>
      <c r="I5" s="2"/>
      <c r="J5" s="2"/>
      <c r="K5" s="1"/>
      <c r="L5" s="1"/>
    </row>
    <row r="6" spans="1:12" ht="42.75" customHeight="1">
      <c r="A6" s="81" t="s">
        <v>175</v>
      </c>
      <c r="B6" s="62" t="s">
        <v>178</v>
      </c>
      <c r="C6" s="83" t="s">
        <v>179</v>
      </c>
      <c r="D6" s="53">
        <f>800000/1000</f>
        <v>800</v>
      </c>
      <c r="E6" s="115"/>
      <c r="F6" s="122">
        <f aca="true" t="shared" si="0" ref="F6:F14">SUM(D6:E6)</f>
        <v>800</v>
      </c>
      <c r="G6" s="82" t="s">
        <v>193</v>
      </c>
      <c r="H6" s="50"/>
      <c r="I6" s="2"/>
      <c r="J6" s="2"/>
      <c r="K6" s="1"/>
      <c r="L6" s="1"/>
    </row>
    <row r="7" spans="1:12" ht="36" customHeight="1">
      <c r="A7" s="81" t="s">
        <v>174</v>
      </c>
      <c r="B7" s="83" t="s">
        <v>180</v>
      </c>
      <c r="C7" s="62" t="s">
        <v>181</v>
      </c>
      <c r="D7" s="53"/>
      <c r="E7" s="115"/>
      <c r="F7" s="122">
        <f t="shared" si="0"/>
        <v>0</v>
      </c>
      <c r="G7" s="82"/>
      <c r="H7" s="50"/>
      <c r="I7" s="2"/>
      <c r="J7" s="2"/>
      <c r="K7" s="1"/>
      <c r="L7" s="1"/>
    </row>
    <row r="8" spans="1:12" ht="36" customHeight="1">
      <c r="A8" s="81" t="s">
        <v>173</v>
      </c>
      <c r="B8" s="62" t="s">
        <v>182</v>
      </c>
      <c r="C8" s="83" t="s">
        <v>183</v>
      </c>
      <c r="D8" s="53">
        <f>50000/1000</f>
        <v>50</v>
      </c>
      <c r="E8" s="122"/>
      <c r="F8" s="122">
        <f t="shared" si="0"/>
        <v>50</v>
      </c>
      <c r="G8" s="49" t="s">
        <v>194</v>
      </c>
      <c r="H8" s="50"/>
      <c r="I8" s="2"/>
      <c r="J8" s="2"/>
      <c r="K8" s="1"/>
      <c r="L8" s="1"/>
    </row>
    <row r="9" spans="1:12" ht="36" customHeight="1">
      <c r="A9" s="81" t="s">
        <v>135</v>
      </c>
      <c r="B9" s="62" t="s">
        <v>184</v>
      </c>
      <c r="C9" s="83" t="s">
        <v>185</v>
      </c>
      <c r="D9" s="123">
        <f>40000/1000</f>
        <v>40</v>
      </c>
      <c r="E9" s="53"/>
      <c r="F9" s="122">
        <f t="shared" si="0"/>
        <v>40</v>
      </c>
      <c r="G9" s="49" t="s">
        <v>195</v>
      </c>
      <c r="H9" s="50"/>
      <c r="I9" s="2"/>
      <c r="J9" s="2"/>
      <c r="K9" s="1"/>
      <c r="L9" s="1"/>
    </row>
    <row r="10" spans="1:12" ht="36" customHeight="1">
      <c r="A10" s="81" t="s">
        <v>172</v>
      </c>
      <c r="B10" s="83" t="s">
        <v>186</v>
      </c>
      <c r="C10" s="83" t="s">
        <v>187</v>
      </c>
      <c r="D10" s="123"/>
      <c r="E10" s="53">
        <f>400000/1000</f>
        <v>400</v>
      </c>
      <c r="F10" s="122">
        <f t="shared" si="0"/>
        <v>400</v>
      </c>
      <c r="G10" s="82" t="s">
        <v>196</v>
      </c>
      <c r="H10" s="50"/>
      <c r="I10" s="2"/>
      <c r="J10" s="2"/>
      <c r="K10" s="1"/>
      <c r="L10" s="1"/>
    </row>
    <row r="11" spans="1:12" ht="36" customHeight="1">
      <c r="A11" s="133" t="s">
        <v>171</v>
      </c>
      <c r="B11" s="134" t="s">
        <v>166</v>
      </c>
      <c r="C11" s="135"/>
      <c r="D11" s="136"/>
      <c r="E11" s="137"/>
      <c r="F11" s="138">
        <f t="shared" si="0"/>
        <v>0</v>
      </c>
      <c r="G11" s="139"/>
      <c r="H11" s="140"/>
      <c r="I11" s="2"/>
      <c r="J11" s="2"/>
      <c r="K11" s="1"/>
      <c r="L11" s="1"/>
    </row>
    <row r="12" spans="1:12" ht="36" customHeight="1">
      <c r="A12" s="81" t="s">
        <v>170</v>
      </c>
      <c r="B12" s="62" t="s">
        <v>188</v>
      </c>
      <c r="C12" s="80" t="s">
        <v>189</v>
      </c>
      <c r="D12" s="53">
        <f>(3500*30)/1000</f>
        <v>105</v>
      </c>
      <c r="E12" s="122">
        <f>(10000*30)/1000</f>
        <v>300</v>
      </c>
      <c r="F12" s="122">
        <f t="shared" si="0"/>
        <v>405</v>
      </c>
      <c r="G12" s="49" t="s">
        <v>197</v>
      </c>
      <c r="H12" s="50"/>
      <c r="I12" s="2"/>
      <c r="J12" s="2"/>
      <c r="K12" s="1"/>
      <c r="L12" s="1"/>
    </row>
    <row r="13" spans="1:12" ht="36" customHeight="1">
      <c r="A13" s="81" t="s">
        <v>169</v>
      </c>
      <c r="B13" s="62" t="s">
        <v>167</v>
      </c>
      <c r="C13" s="83"/>
      <c r="D13" s="123"/>
      <c r="E13" s="53"/>
      <c r="F13" s="122">
        <f t="shared" si="0"/>
        <v>0</v>
      </c>
      <c r="G13" s="49"/>
      <c r="H13" s="50"/>
      <c r="I13" s="2"/>
      <c r="J13" s="2"/>
      <c r="K13" s="1"/>
      <c r="L13" s="1"/>
    </row>
    <row r="14" spans="1:12" ht="36" customHeight="1">
      <c r="A14" s="84" t="s">
        <v>168</v>
      </c>
      <c r="B14" s="132" t="s">
        <v>190</v>
      </c>
      <c r="C14" s="129" t="s">
        <v>191</v>
      </c>
      <c r="D14" s="124">
        <f>50000/1000</f>
        <v>50</v>
      </c>
      <c r="E14" s="125"/>
      <c r="F14" s="130">
        <f t="shared" si="0"/>
        <v>50</v>
      </c>
      <c r="G14" s="131" t="s">
        <v>194</v>
      </c>
      <c r="H14" s="65"/>
      <c r="I14" s="2"/>
      <c r="J14" s="2"/>
      <c r="K14" s="1"/>
      <c r="L14" s="1"/>
    </row>
    <row r="15" spans="1:12" ht="19.5" customHeight="1">
      <c r="A15" s="75"/>
      <c r="B15" s="23"/>
      <c r="C15" s="24" t="s">
        <v>164</v>
      </c>
      <c r="D15" s="58">
        <f>SUM(D5:D14)</f>
        <v>1320</v>
      </c>
      <c r="E15" s="58">
        <f>SUM(E5:E14)</f>
        <v>700</v>
      </c>
      <c r="F15" s="97">
        <f>SUM(F5:F14)</f>
        <v>2020</v>
      </c>
      <c r="G15" s="23"/>
      <c r="H15" s="23"/>
      <c r="I15" s="2"/>
      <c r="J15" s="2"/>
      <c r="K15" s="1"/>
      <c r="L15" s="1"/>
    </row>
    <row r="16" spans="1:12" ht="19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1"/>
      <c r="L16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45" header="0.38" footer="0.3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ySplit="4" topLeftCell="BM5" activePane="bottomLeft" state="frozen"/>
      <selection pane="topLeft" activeCell="B24" sqref="B24"/>
      <selection pane="bottomLeft" activeCell="J10" sqref="J10"/>
    </sheetView>
  </sheetViews>
  <sheetFormatPr defaultColWidth="8.88671875" defaultRowHeight="13.5"/>
  <cols>
    <col min="1" max="1" width="9.10546875" style="0" customWidth="1"/>
    <col min="2" max="2" width="19.4453125" style="0" customWidth="1"/>
    <col min="3" max="3" width="23.77734375" style="0" customWidth="1"/>
    <col min="4" max="6" width="8.21484375" style="0" customWidth="1"/>
    <col min="7" max="7" width="32.88671875" style="0" customWidth="1"/>
    <col min="8" max="8" width="6.4453125" style="0" customWidth="1"/>
  </cols>
  <sheetData>
    <row r="1" spans="1:8" ht="33" customHeight="1">
      <c r="A1" s="207" t="s">
        <v>129</v>
      </c>
      <c r="B1" s="208"/>
      <c r="C1" s="208"/>
      <c r="D1" s="208"/>
      <c r="E1" s="208"/>
      <c r="F1" s="208"/>
      <c r="G1" s="208"/>
      <c r="H1" s="208"/>
    </row>
    <row r="2" ht="18.75">
      <c r="A2" s="3" t="s">
        <v>198</v>
      </c>
    </row>
    <row r="3" spans="1:12" ht="19.5" customHeight="1">
      <c r="A3" s="209" t="s">
        <v>0</v>
      </c>
      <c r="B3" s="203" t="s">
        <v>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48" customHeight="1">
      <c r="A5" s="76" t="s">
        <v>199</v>
      </c>
      <c r="B5" s="142" t="s">
        <v>210</v>
      </c>
      <c r="C5" s="77"/>
      <c r="D5" s="127"/>
      <c r="E5" s="112"/>
      <c r="F5" s="128">
        <f aca="true" t="shared" si="0" ref="F5:F11">SUM(D5:E5)</f>
        <v>0</v>
      </c>
      <c r="G5" s="45"/>
      <c r="H5" s="46"/>
      <c r="I5" s="2"/>
      <c r="J5" s="2"/>
      <c r="K5" s="1"/>
      <c r="L5" s="1"/>
    </row>
    <row r="6" spans="1:12" ht="48" customHeight="1">
      <c r="A6" s="143" t="s">
        <v>66</v>
      </c>
      <c r="B6" s="145" t="s">
        <v>54</v>
      </c>
      <c r="C6" s="47" t="s">
        <v>55</v>
      </c>
      <c r="D6" s="53"/>
      <c r="E6" s="115">
        <f>(50*2000)/1000</f>
        <v>100</v>
      </c>
      <c r="F6" s="122">
        <f t="shared" si="0"/>
        <v>100</v>
      </c>
      <c r="G6" s="82" t="s">
        <v>205</v>
      </c>
      <c r="H6" s="50"/>
      <c r="I6" s="2"/>
      <c r="J6" s="2"/>
      <c r="K6" s="1"/>
      <c r="L6" s="1"/>
    </row>
    <row r="7" spans="1:12" ht="48" customHeight="1">
      <c r="A7" s="143" t="s">
        <v>200</v>
      </c>
      <c r="B7" s="145" t="s">
        <v>201</v>
      </c>
      <c r="C7" s="62" t="s">
        <v>204</v>
      </c>
      <c r="D7" s="53">
        <f>(30000*30+300000)/1000</f>
        <v>1200</v>
      </c>
      <c r="E7" s="115">
        <f>(30000*30+5000*30)/1000</f>
        <v>1050</v>
      </c>
      <c r="F7" s="122">
        <f t="shared" si="0"/>
        <v>2250</v>
      </c>
      <c r="G7" s="82" t="s">
        <v>208</v>
      </c>
      <c r="H7" s="50"/>
      <c r="I7" s="2"/>
      <c r="J7" s="2"/>
      <c r="K7" s="1"/>
      <c r="L7" s="1"/>
    </row>
    <row r="8" spans="1:12" ht="48" customHeight="1">
      <c r="A8" s="143" t="s">
        <v>14</v>
      </c>
      <c r="B8" s="145" t="s">
        <v>211</v>
      </c>
      <c r="C8" s="83"/>
      <c r="D8" s="53">
        <f>(30000*4)/1000</f>
        <v>120</v>
      </c>
      <c r="E8" s="122"/>
      <c r="F8" s="122">
        <f t="shared" si="0"/>
        <v>120</v>
      </c>
      <c r="G8" s="49" t="s">
        <v>206</v>
      </c>
      <c r="H8" s="50"/>
      <c r="I8" s="2"/>
      <c r="J8" s="2"/>
      <c r="K8" s="1"/>
      <c r="L8" s="1"/>
    </row>
    <row r="9" spans="1:12" ht="48" customHeight="1">
      <c r="A9" s="143" t="s">
        <v>9</v>
      </c>
      <c r="B9" s="47" t="s">
        <v>202</v>
      </c>
      <c r="C9" s="83" t="s">
        <v>59</v>
      </c>
      <c r="D9" s="123">
        <f>(15000*30)/1000</f>
        <v>450</v>
      </c>
      <c r="E9" s="53">
        <f>(20000*30)/1000</f>
        <v>600</v>
      </c>
      <c r="F9" s="122">
        <f t="shared" si="0"/>
        <v>1050</v>
      </c>
      <c r="G9" s="82" t="s">
        <v>209</v>
      </c>
      <c r="H9" s="50"/>
      <c r="I9" s="2"/>
      <c r="J9" s="2"/>
      <c r="K9" s="1"/>
      <c r="L9" s="1"/>
    </row>
    <row r="10" spans="1:12" ht="48" customHeight="1">
      <c r="A10" s="143" t="s">
        <v>67</v>
      </c>
      <c r="B10" s="47" t="s">
        <v>203</v>
      </c>
      <c r="C10" s="83" t="s">
        <v>207</v>
      </c>
      <c r="D10" s="123"/>
      <c r="E10" s="53"/>
      <c r="F10" s="122">
        <f t="shared" si="0"/>
        <v>0</v>
      </c>
      <c r="G10" s="82" t="s">
        <v>128</v>
      </c>
      <c r="H10" s="50"/>
      <c r="I10" s="2"/>
      <c r="J10" s="2"/>
      <c r="K10" s="1"/>
      <c r="L10" s="1"/>
    </row>
    <row r="11" spans="1:12" ht="48" customHeight="1">
      <c r="A11" s="84"/>
      <c r="B11" s="55" t="s">
        <v>64</v>
      </c>
      <c r="C11" s="132"/>
      <c r="D11" s="125">
        <f>200000/1000</f>
        <v>200</v>
      </c>
      <c r="E11" s="141"/>
      <c r="F11" s="130">
        <f t="shared" si="0"/>
        <v>200</v>
      </c>
      <c r="G11" s="131"/>
      <c r="H11" s="65"/>
      <c r="I11" s="2"/>
      <c r="J11" s="2"/>
      <c r="K11" s="1"/>
      <c r="L11" s="1"/>
    </row>
    <row r="12" spans="1:12" ht="19.5" customHeight="1">
      <c r="A12" s="75"/>
      <c r="B12" s="23"/>
      <c r="C12" s="24" t="s">
        <v>28</v>
      </c>
      <c r="D12" s="58">
        <f>SUM(D5:D11)</f>
        <v>1970</v>
      </c>
      <c r="E12" s="58">
        <f>SUM(E5:E11)</f>
        <v>1750</v>
      </c>
      <c r="F12" s="59">
        <f>SUM(F5:F11)</f>
        <v>3720</v>
      </c>
      <c r="G12" s="23"/>
      <c r="H12" s="23"/>
      <c r="I12" s="2"/>
      <c r="J12" s="2"/>
      <c r="K12" s="1"/>
      <c r="L12" s="1"/>
    </row>
    <row r="13" spans="1:12" ht="19.5" customHeight="1">
      <c r="A13" s="23"/>
      <c r="B13" s="23"/>
      <c r="C13" s="23"/>
      <c r="D13" s="23"/>
      <c r="E13" s="23"/>
      <c r="F13" s="23"/>
      <c r="G13" s="23"/>
      <c r="H13" s="23"/>
      <c r="I13" s="2"/>
      <c r="J13" s="2"/>
      <c r="K13" s="1"/>
      <c r="L13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45" header="0.38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1" sqref="B21"/>
    </sheetView>
  </sheetViews>
  <sheetFormatPr defaultColWidth="8.88671875" defaultRowHeight="13.5"/>
  <cols>
    <col min="1" max="1" width="9.99609375" style="0" customWidth="1"/>
    <col min="2" max="2" width="21.4453125" style="0" customWidth="1"/>
    <col min="3" max="3" width="21.99609375" style="0" customWidth="1"/>
    <col min="4" max="6" width="8.21484375" style="0" customWidth="1"/>
    <col min="7" max="7" width="28.4453125" style="0" customWidth="1"/>
    <col min="8" max="8" width="7.77734375" style="0" customWidth="1"/>
  </cols>
  <sheetData>
    <row r="1" spans="1:8" ht="33" customHeight="1">
      <c r="A1" s="207" t="s">
        <v>44</v>
      </c>
      <c r="B1" s="208"/>
      <c r="C1" s="208"/>
      <c r="D1" s="208"/>
      <c r="E1" s="208"/>
      <c r="F1" s="208"/>
      <c r="G1" s="208"/>
      <c r="H1" s="208"/>
    </row>
    <row r="2" ht="18.75">
      <c r="A2" s="3" t="s">
        <v>88</v>
      </c>
    </row>
    <row r="3" spans="1:12" ht="19.5" customHeight="1">
      <c r="A3" s="209" t="s">
        <v>0</v>
      </c>
      <c r="B3" s="203" t="s">
        <v>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32.25" customHeight="1">
      <c r="A5" s="60" t="s">
        <v>81</v>
      </c>
      <c r="B5" s="67" t="s">
        <v>82</v>
      </c>
      <c r="C5" s="67"/>
      <c r="D5" s="68"/>
      <c r="E5" s="44"/>
      <c r="F5" s="78"/>
      <c r="G5" s="121"/>
      <c r="H5" s="46"/>
      <c r="I5" s="2"/>
      <c r="J5" s="2"/>
      <c r="K5" s="1"/>
      <c r="L5" s="1"/>
    </row>
    <row r="6" spans="1:12" ht="32.25" customHeight="1">
      <c r="A6" s="61" t="s">
        <v>120</v>
      </c>
      <c r="B6" s="51" t="s">
        <v>121</v>
      </c>
      <c r="C6" s="51" t="s">
        <v>122</v>
      </c>
      <c r="D6" s="86">
        <v>180</v>
      </c>
      <c r="E6" s="71"/>
      <c r="F6" s="87">
        <f>SUM(D6:E6)</f>
        <v>180</v>
      </c>
      <c r="G6" s="88" t="s">
        <v>123</v>
      </c>
      <c r="H6" s="50"/>
      <c r="I6" s="2"/>
      <c r="J6" s="2"/>
      <c r="K6" s="1"/>
      <c r="L6" s="1"/>
    </row>
    <row r="7" spans="1:12" ht="32.25" customHeight="1">
      <c r="A7" s="61" t="s">
        <v>66</v>
      </c>
      <c r="B7" s="51" t="s">
        <v>79</v>
      </c>
      <c r="C7" s="51" t="s">
        <v>76</v>
      </c>
      <c r="D7" s="86">
        <v>50</v>
      </c>
      <c r="E7" s="71"/>
      <c r="F7" s="87">
        <f>SUM(D7:E7)</f>
        <v>50</v>
      </c>
      <c r="G7" s="88" t="s">
        <v>72</v>
      </c>
      <c r="H7" s="50"/>
      <c r="I7" s="2"/>
      <c r="J7" s="2"/>
      <c r="K7" s="1"/>
      <c r="L7" s="1"/>
    </row>
    <row r="8" spans="1:12" ht="32.25" customHeight="1">
      <c r="A8" s="187" t="s">
        <v>83</v>
      </c>
      <c r="B8" s="186" t="s">
        <v>84</v>
      </c>
      <c r="C8" s="51" t="s">
        <v>77</v>
      </c>
      <c r="D8" s="71"/>
      <c r="E8" s="54">
        <v>2100</v>
      </c>
      <c r="F8" s="87">
        <f aca="true" t="shared" si="0" ref="F8:F15">SUM(D8:E8)</f>
        <v>2100</v>
      </c>
      <c r="G8" s="89" t="s">
        <v>73</v>
      </c>
      <c r="H8" s="50"/>
      <c r="I8" s="2"/>
      <c r="J8" s="2"/>
      <c r="K8" s="1"/>
      <c r="L8" s="1"/>
    </row>
    <row r="9" spans="1:12" ht="32.25" customHeight="1">
      <c r="A9" s="187"/>
      <c r="B9" s="186"/>
      <c r="C9" s="51" t="s">
        <v>78</v>
      </c>
      <c r="D9" s="86">
        <v>150</v>
      </c>
      <c r="E9" s="48"/>
      <c r="F9" s="87">
        <f t="shared" si="0"/>
        <v>150</v>
      </c>
      <c r="G9" s="88" t="s">
        <v>74</v>
      </c>
      <c r="H9" s="50"/>
      <c r="I9" s="2"/>
      <c r="J9" s="2"/>
      <c r="K9" s="1"/>
      <c r="L9" s="1"/>
    </row>
    <row r="10" spans="1:12" ht="32.25" customHeight="1">
      <c r="A10" s="187" t="s">
        <v>85</v>
      </c>
      <c r="B10" s="186" t="s">
        <v>124</v>
      </c>
      <c r="C10" s="186" t="s">
        <v>125</v>
      </c>
      <c r="D10" s="71"/>
      <c r="E10" s="54"/>
      <c r="F10" s="87"/>
      <c r="G10" s="89"/>
      <c r="H10" s="50"/>
      <c r="I10" s="2"/>
      <c r="J10" s="2"/>
      <c r="K10" s="1"/>
      <c r="L10" s="1"/>
    </row>
    <row r="11" spans="1:12" ht="32.25" customHeight="1">
      <c r="A11" s="187"/>
      <c r="B11" s="186"/>
      <c r="C11" s="186"/>
      <c r="D11" s="86"/>
      <c r="E11" s="71"/>
      <c r="F11" s="87"/>
      <c r="G11" s="88"/>
      <c r="H11" s="50"/>
      <c r="I11" s="2"/>
      <c r="J11" s="2"/>
      <c r="K11" s="1"/>
      <c r="L11" s="1"/>
    </row>
    <row r="12" spans="1:12" ht="32.25" customHeight="1">
      <c r="A12" s="72" t="s">
        <v>86</v>
      </c>
      <c r="B12" s="51" t="s">
        <v>126</v>
      </c>
      <c r="C12" s="51" t="s">
        <v>127</v>
      </c>
      <c r="D12" s="86">
        <v>100</v>
      </c>
      <c r="E12" s="71"/>
      <c r="F12" s="87">
        <f t="shared" si="0"/>
        <v>100</v>
      </c>
      <c r="G12" s="88" t="s">
        <v>75</v>
      </c>
      <c r="H12" s="50"/>
      <c r="I12" s="2"/>
      <c r="J12" s="2"/>
      <c r="K12" s="1"/>
      <c r="L12" s="1"/>
    </row>
    <row r="13" spans="1:12" ht="32.25" customHeight="1">
      <c r="A13" s="198" t="s">
        <v>87</v>
      </c>
      <c r="B13" s="51" t="s">
        <v>62</v>
      </c>
      <c r="C13" s="70"/>
      <c r="D13" s="86">
        <v>600</v>
      </c>
      <c r="E13" s="71"/>
      <c r="F13" s="87">
        <f t="shared" si="0"/>
        <v>600</v>
      </c>
      <c r="G13" s="88" t="s">
        <v>51</v>
      </c>
      <c r="H13" s="50"/>
      <c r="I13" s="2"/>
      <c r="J13" s="2"/>
      <c r="K13" s="1"/>
      <c r="L13" s="1"/>
    </row>
    <row r="14" spans="1:12" ht="32.25" customHeight="1">
      <c r="A14" s="198"/>
      <c r="B14" s="51" t="s">
        <v>80</v>
      </c>
      <c r="C14" s="70"/>
      <c r="D14" s="86">
        <v>360</v>
      </c>
      <c r="E14" s="70"/>
      <c r="F14" s="87">
        <f t="shared" si="0"/>
        <v>360</v>
      </c>
      <c r="G14" s="88" t="s">
        <v>52</v>
      </c>
      <c r="H14" s="50"/>
      <c r="I14" s="2"/>
      <c r="J14" s="2"/>
      <c r="K14" s="1"/>
      <c r="L14" s="1"/>
    </row>
    <row r="15" spans="1:12" ht="32.25" customHeight="1">
      <c r="A15" s="73"/>
      <c r="B15" s="64" t="s">
        <v>64</v>
      </c>
      <c r="C15" s="74"/>
      <c r="D15" s="90">
        <v>350</v>
      </c>
      <c r="E15" s="74"/>
      <c r="F15" s="91">
        <f t="shared" si="0"/>
        <v>350</v>
      </c>
      <c r="G15" s="120"/>
      <c r="H15" s="65"/>
      <c r="I15" s="2"/>
      <c r="J15" s="2"/>
      <c r="K15" s="1"/>
      <c r="L15" s="1"/>
    </row>
    <row r="16" spans="1:12" ht="32.25" customHeight="1">
      <c r="A16" s="92"/>
      <c r="B16" s="92"/>
      <c r="C16" s="95" t="s">
        <v>28</v>
      </c>
      <c r="D16" s="96">
        <f>SUM(D5:D15)</f>
        <v>1790</v>
      </c>
      <c r="E16" s="96">
        <f>SUM(E5:E15)</f>
        <v>2100</v>
      </c>
      <c r="F16" s="97">
        <f>SUM(F5:F15)</f>
        <v>3890</v>
      </c>
      <c r="G16" s="93"/>
      <c r="H16" s="92"/>
      <c r="I16" s="2"/>
      <c r="J16" s="2"/>
      <c r="K16" s="1"/>
      <c r="L16" s="1"/>
    </row>
    <row r="17" spans="1:12" ht="19.5" customHeight="1">
      <c r="A17" s="23"/>
      <c r="B17" s="23"/>
      <c r="C17" s="23"/>
      <c r="D17" s="23"/>
      <c r="E17" s="23"/>
      <c r="F17" s="23"/>
      <c r="G17" s="94"/>
      <c r="H17" s="23"/>
      <c r="I17" s="2"/>
      <c r="J17" s="2"/>
      <c r="K17" s="1"/>
      <c r="L17" s="1"/>
    </row>
    <row r="18" spans="1:12" ht="19.5" customHeight="1">
      <c r="A18" s="23"/>
      <c r="B18" s="23"/>
      <c r="C18" s="23"/>
      <c r="D18" s="23"/>
      <c r="E18" s="23"/>
      <c r="F18" s="23"/>
      <c r="G18" s="23"/>
      <c r="H18" s="23"/>
      <c r="I18" s="2"/>
      <c r="J18" s="2"/>
      <c r="K18" s="1"/>
      <c r="L18" s="1"/>
    </row>
    <row r="19" spans="1:12" ht="19.5" customHeight="1">
      <c r="A19" s="23"/>
      <c r="B19" s="23"/>
      <c r="C19" s="23"/>
      <c r="D19" s="23"/>
      <c r="E19" s="23"/>
      <c r="F19" s="23"/>
      <c r="G19" s="23"/>
      <c r="H19" s="23"/>
      <c r="I19" s="2"/>
      <c r="J19" s="2"/>
      <c r="K19" s="1"/>
      <c r="L19" s="1"/>
    </row>
    <row r="20" spans="1:12" ht="19.5" customHeight="1">
      <c r="A20" s="23"/>
      <c r="B20" s="23"/>
      <c r="C20" s="23"/>
      <c r="D20" s="23"/>
      <c r="E20" s="23"/>
      <c r="F20" s="23"/>
      <c r="G20" s="23"/>
      <c r="H20" s="23"/>
      <c r="I20" s="2"/>
      <c r="J20" s="2"/>
      <c r="K20" s="1"/>
      <c r="L20" s="1"/>
    </row>
    <row r="21" spans="1:1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</row>
    <row r="23" spans="1:1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1:12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</row>
    <row r="28" spans="1:1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3">
    <mergeCell ref="A1:H1"/>
    <mergeCell ref="D3:F3"/>
    <mergeCell ref="A3:A4"/>
    <mergeCell ref="B3:B4"/>
    <mergeCell ref="C3:C4"/>
    <mergeCell ref="G3:G4"/>
    <mergeCell ref="A13:A14"/>
    <mergeCell ref="B10:B11"/>
    <mergeCell ref="A10:A11"/>
    <mergeCell ref="H3:H4"/>
    <mergeCell ref="A8:A9"/>
    <mergeCell ref="B8:B9"/>
    <mergeCell ref="C10:C11"/>
  </mergeCells>
  <printOptions/>
  <pageMargins left="0.61" right="0.46" top="0.45" bottom="0.58" header="0.38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25" sqref="F25"/>
    </sheetView>
  </sheetViews>
  <sheetFormatPr defaultColWidth="8.88671875" defaultRowHeight="13.5"/>
  <cols>
    <col min="1" max="1" width="9.99609375" style="0" customWidth="1"/>
    <col min="2" max="2" width="15.5546875" style="0" customWidth="1"/>
    <col min="3" max="3" width="27.77734375" style="0" customWidth="1"/>
    <col min="4" max="6" width="8.21484375" style="0" customWidth="1"/>
    <col min="7" max="7" width="28.4453125" style="0" customWidth="1"/>
    <col min="8" max="8" width="7.77734375" style="0" customWidth="1"/>
  </cols>
  <sheetData>
    <row r="1" spans="1:8" ht="33" customHeight="1">
      <c r="A1" s="207" t="s">
        <v>44</v>
      </c>
      <c r="B1" s="208"/>
      <c r="C1" s="208"/>
      <c r="D1" s="208"/>
      <c r="E1" s="208"/>
      <c r="F1" s="208"/>
      <c r="G1" s="208"/>
      <c r="H1" s="208"/>
    </row>
    <row r="2" ht="18.75">
      <c r="A2" s="3" t="s">
        <v>69</v>
      </c>
    </row>
    <row r="3" spans="1:12" ht="19.5" customHeight="1">
      <c r="A3" s="209" t="s">
        <v>0</v>
      </c>
      <c r="B3" s="203" t="s">
        <v>1</v>
      </c>
      <c r="C3" s="203" t="s">
        <v>45</v>
      </c>
      <c r="D3" s="203" t="s">
        <v>6</v>
      </c>
      <c r="E3" s="203"/>
      <c r="F3" s="203"/>
      <c r="G3" s="203" t="s">
        <v>46</v>
      </c>
      <c r="H3" s="205" t="s">
        <v>5</v>
      </c>
      <c r="I3" s="2"/>
      <c r="J3" s="2"/>
      <c r="K3" s="1"/>
      <c r="L3" s="1"/>
    </row>
    <row r="4" spans="1:12" ht="19.5" customHeight="1">
      <c r="A4" s="210"/>
      <c r="B4" s="204"/>
      <c r="C4" s="204"/>
      <c r="D4" s="4" t="s">
        <v>2</v>
      </c>
      <c r="E4" s="4" t="s">
        <v>3</v>
      </c>
      <c r="F4" s="4" t="s">
        <v>4</v>
      </c>
      <c r="G4" s="204"/>
      <c r="H4" s="206"/>
      <c r="I4" s="2"/>
      <c r="J4" s="2"/>
      <c r="K4" s="1"/>
      <c r="L4" s="1"/>
    </row>
    <row r="5" spans="1:12" ht="36.75" customHeight="1">
      <c r="A5" s="66" t="s">
        <v>65</v>
      </c>
      <c r="B5" s="67" t="s">
        <v>53</v>
      </c>
      <c r="C5" s="67"/>
      <c r="D5" s="111"/>
      <c r="E5" s="112" t="s">
        <v>70</v>
      </c>
      <c r="F5" s="111">
        <f>SUM(D5:E5)</f>
        <v>0</v>
      </c>
      <c r="G5" s="108"/>
      <c r="H5" s="46"/>
      <c r="I5" s="2"/>
      <c r="J5" s="2"/>
      <c r="K5" s="1"/>
      <c r="L5" s="1"/>
    </row>
    <row r="6" spans="1:12" ht="36.75" customHeight="1">
      <c r="A6" s="69" t="s">
        <v>66</v>
      </c>
      <c r="B6" s="70" t="s">
        <v>54</v>
      </c>
      <c r="C6" s="70" t="s">
        <v>55</v>
      </c>
      <c r="D6" s="113"/>
      <c r="E6" s="114">
        <v>100</v>
      </c>
      <c r="F6" s="114">
        <f aca="true" t="shared" si="0" ref="F6:F13">SUM(D6:E6)</f>
        <v>100</v>
      </c>
      <c r="G6" s="107" t="s">
        <v>49</v>
      </c>
      <c r="H6" s="50"/>
      <c r="I6" s="2"/>
      <c r="J6" s="2"/>
      <c r="K6" s="1"/>
      <c r="L6" s="1"/>
    </row>
    <row r="7" spans="1:12" ht="60.75" customHeight="1">
      <c r="A7" s="119" t="s">
        <v>14</v>
      </c>
      <c r="B7" s="106" t="s">
        <v>117</v>
      </c>
      <c r="C7" s="106" t="s">
        <v>56</v>
      </c>
      <c r="D7" s="114">
        <v>1200</v>
      </c>
      <c r="E7" s="115">
        <v>1050</v>
      </c>
      <c r="F7" s="114">
        <f t="shared" si="0"/>
        <v>2250</v>
      </c>
      <c r="G7" s="107" t="s">
        <v>118</v>
      </c>
      <c r="H7" s="50"/>
      <c r="I7" s="2"/>
      <c r="J7" s="2"/>
      <c r="K7" s="1"/>
      <c r="L7" s="1"/>
    </row>
    <row r="8" spans="1:12" ht="33.75" customHeight="1">
      <c r="A8" s="69" t="s">
        <v>14</v>
      </c>
      <c r="B8" s="70" t="s">
        <v>57</v>
      </c>
      <c r="C8" s="70"/>
      <c r="D8" s="114">
        <v>120</v>
      </c>
      <c r="E8" s="116"/>
      <c r="F8" s="114">
        <f t="shared" si="0"/>
        <v>120</v>
      </c>
      <c r="G8" s="107" t="s">
        <v>50</v>
      </c>
      <c r="H8" s="50"/>
      <c r="I8" s="2"/>
      <c r="J8" s="2"/>
      <c r="K8" s="1"/>
      <c r="L8" s="1"/>
    </row>
    <row r="9" spans="1:12" ht="46.5" customHeight="1">
      <c r="A9" s="69" t="s">
        <v>116</v>
      </c>
      <c r="B9" s="106" t="s">
        <v>58</v>
      </c>
      <c r="C9" s="106" t="s">
        <v>59</v>
      </c>
      <c r="D9" s="114">
        <v>450</v>
      </c>
      <c r="E9" s="114">
        <v>600</v>
      </c>
      <c r="F9" s="114">
        <f>SUM(D9:E9)</f>
        <v>1050</v>
      </c>
      <c r="G9" s="107" t="s">
        <v>119</v>
      </c>
      <c r="H9" s="50"/>
      <c r="I9" s="2"/>
      <c r="J9" s="2"/>
      <c r="K9" s="1"/>
      <c r="L9" s="1"/>
    </row>
    <row r="10" spans="1:12" ht="36.75" customHeight="1">
      <c r="A10" s="72" t="s">
        <v>67</v>
      </c>
      <c r="B10" s="70" t="s">
        <v>60</v>
      </c>
      <c r="C10" s="70" t="s">
        <v>61</v>
      </c>
      <c r="D10" s="113"/>
      <c r="E10" s="114"/>
      <c r="F10" s="114"/>
      <c r="G10" s="109"/>
      <c r="H10" s="50"/>
      <c r="I10" s="2"/>
      <c r="J10" s="2"/>
      <c r="K10" s="1"/>
      <c r="L10" s="1"/>
    </row>
    <row r="11" spans="1:12" ht="32.25" customHeight="1">
      <c r="A11" s="72" t="s">
        <v>68</v>
      </c>
      <c r="B11" s="70" t="s">
        <v>62</v>
      </c>
      <c r="C11" s="70"/>
      <c r="D11" s="114">
        <v>600</v>
      </c>
      <c r="E11" s="114"/>
      <c r="F11" s="114">
        <f t="shared" si="0"/>
        <v>600</v>
      </c>
      <c r="G11" s="107" t="s">
        <v>51</v>
      </c>
      <c r="H11" s="50"/>
      <c r="I11" s="2"/>
      <c r="J11" s="2"/>
      <c r="K11" s="1"/>
      <c r="L11" s="1"/>
    </row>
    <row r="12" spans="1:12" ht="32.25" customHeight="1">
      <c r="A12" s="72" t="s">
        <v>68</v>
      </c>
      <c r="B12" s="70" t="s">
        <v>63</v>
      </c>
      <c r="C12" s="70"/>
      <c r="D12" s="114">
        <v>360</v>
      </c>
      <c r="E12" s="114"/>
      <c r="F12" s="114">
        <f t="shared" si="0"/>
        <v>360</v>
      </c>
      <c r="G12" s="107" t="s">
        <v>52</v>
      </c>
      <c r="H12" s="50"/>
      <c r="I12" s="2"/>
      <c r="J12" s="2"/>
      <c r="K12" s="1"/>
      <c r="L12" s="1"/>
    </row>
    <row r="13" spans="1:12" ht="32.25" customHeight="1">
      <c r="A13" s="73"/>
      <c r="B13" s="74" t="s">
        <v>64</v>
      </c>
      <c r="C13" s="74"/>
      <c r="D13" s="117">
        <v>200</v>
      </c>
      <c r="E13" s="118"/>
      <c r="F13" s="117">
        <f t="shared" si="0"/>
        <v>200</v>
      </c>
      <c r="G13" s="110"/>
      <c r="H13" s="65"/>
      <c r="I13" s="2"/>
      <c r="J13" s="2"/>
      <c r="K13" s="1"/>
      <c r="L13" s="1"/>
    </row>
    <row r="14" spans="1:12" ht="32.25" customHeight="1">
      <c r="A14" s="23"/>
      <c r="B14" s="23"/>
      <c r="C14" s="63" t="s">
        <v>28</v>
      </c>
      <c r="D14" s="57">
        <f>SUM(D5:D13)</f>
        <v>2930</v>
      </c>
      <c r="E14" s="58">
        <f>SUM(E5:E13)</f>
        <v>1750</v>
      </c>
      <c r="F14" s="59">
        <f>SUM(D14:E14)</f>
        <v>4680</v>
      </c>
      <c r="G14" s="23"/>
      <c r="H14" s="23"/>
      <c r="I14" s="2"/>
      <c r="J14" s="2"/>
      <c r="K14" s="1"/>
      <c r="L14" s="1"/>
    </row>
    <row r="15" spans="1:12" ht="19.5" customHeight="1">
      <c r="A15" s="23"/>
      <c r="B15" s="23"/>
      <c r="C15" s="23"/>
      <c r="D15" s="23"/>
      <c r="E15" s="23"/>
      <c r="F15" s="23"/>
      <c r="G15" s="23"/>
      <c r="H15" s="23"/>
      <c r="I15" s="2"/>
      <c r="J15" s="2"/>
      <c r="K15" s="1"/>
      <c r="L15" s="1"/>
    </row>
    <row r="16" spans="1:12" ht="19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1"/>
      <c r="L16" s="1"/>
    </row>
    <row r="17" spans="1:12" ht="19.5" customHeight="1">
      <c r="A17" s="23"/>
      <c r="B17" s="23"/>
      <c r="C17" s="23"/>
      <c r="D17" s="23"/>
      <c r="E17" s="23"/>
      <c r="F17" s="23"/>
      <c r="G17" s="23"/>
      <c r="H17" s="23"/>
      <c r="I17" s="2"/>
      <c r="J17" s="2"/>
      <c r="K17" s="1"/>
      <c r="L17" s="1"/>
    </row>
    <row r="18" spans="1:12" ht="19.5" customHeight="1">
      <c r="A18" s="23"/>
      <c r="B18" s="23"/>
      <c r="C18" s="23"/>
      <c r="D18" s="23"/>
      <c r="E18" s="23"/>
      <c r="F18" s="23"/>
      <c r="G18" s="23"/>
      <c r="H18" s="23"/>
      <c r="I18" s="2"/>
      <c r="J18" s="2"/>
      <c r="K18" s="1"/>
      <c r="L18" s="1"/>
    </row>
    <row r="19" spans="1:12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</row>
    <row r="20" spans="1:12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</row>
    <row r="22" spans="1:1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</row>
    <row r="23" spans="1:1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1:12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"/>
      <c r="L25" s="1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7">
    <mergeCell ref="G3:G4"/>
    <mergeCell ref="H3:H4"/>
    <mergeCell ref="A1:H1"/>
    <mergeCell ref="D3:F3"/>
    <mergeCell ref="A3:A4"/>
    <mergeCell ref="B3:B4"/>
    <mergeCell ref="C3:C4"/>
  </mergeCells>
  <printOptions/>
  <pageMargins left="0.61" right="0.46" top="0.45" bottom="0.58" header="0.38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</dc:creator>
  <cp:keywords/>
  <dc:description/>
  <cp:lastModifiedBy>hmc</cp:lastModifiedBy>
  <cp:lastPrinted>2010-01-21T07:52:19Z</cp:lastPrinted>
  <dcterms:created xsi:type="dcterms:W3CDTF">2008-12-24T02:27:08Z</dcterms:created>
  <dcterms:modified xsi:type="dcterms:W3CDTF">2010-01-21T07:57:44Z</dcterms:modified>
  <cp:category/>
  <cp:version/>
  <cp:contentType/>
  <cp:contentStatus/>
</cp:coreProperties>
</file>